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firstSheet="27" activeTab="41"/>
  </bookViews>
  <sheets>
    <sheet name="3.1" sheetId="1" r:id="rId1"/>
    <sheet name="3.2" sheetId="2" r:id="rId2"/>
    <sheet name="3.3" sheetId="3" r:id="rId3"/>
    <sheet name="3.4" sheetId="4" r:id="rId4"/>
    <sheet name="3.5" sheetId="5" r:id="rId5"/>
    <sheet name="3.6" sheetId="6" r:id="rId6"/>
    <sheet name="3.7" sheetId="7" r:id="rId7"/>
    <sheet name="3.8" sheetId="8" r:id="rId8"/>
    <sheet name="3.9" sheetId="9" r:id="rId9"/>
    <sheet name="3.10" sheetId="10" r:id="rId10"/>
    <sheet name="3.11" sheetId="11" r:id="rId11"/>
    <sheet name="3.12" sheetId="12" r:id="rId12"/>
    <sheet name="3.13" sheetId="13" r:id="rId13"/>
    <sheet name="3.14" sheetId="14" r:id="rId14"/>
    <sheet name="3.15" sheetId="15" r:id="rId15"/>
    <sheet name="3.16" sheetId="16" r:id="rId16"/>
    <sheet name="3.17" sheetId="17" r:id="rId17"/>
    <sheet name="3.18" sheetId="18" r:id="rId18"/>
    <sheet name="3.19" sheetId="19" r:id="rId19"/>
    <sheet name="3.20" sheetId="20" r:id="rId20"/>
    <sheet name="3.21" sheetId="21" r:id="rId21"/>
    <sheet name="3.22" sheetId="22" r:id="rId22"/>
    <sheet name="3.23" sheetId="23" r:id="rId23"/>
    <sheet name="3.24" sheetId="24" r:id="rId24"/>
    <sheet name="3.25" sheetId="25" r:id="rId25"/>
    <sheet name="3.26" sheetId="26" r:id="rId26"/>
    <sheet name="3.27" sheetId="27" r:id="rId27"/>
    <sheet name="3.28" sheetId="28" r:id="rId28"/>
    <sheet name="3.29" sheetId="29" r:id="rId29"/>
    <sheet name="4.1" sheetId="30" r:id="rId30"/>
    <sheet name="4.2" sheetId="31" r:id="rId31"/>
    <sheet name="4.3" sheetId="32" r:id="rId32"/>
    <sheet name="4.4" sheetId="33" r:id="rId33"/>
    <sheet name="4.5" sheetId="34" r:id="rId34"/>
    <sheet name="5.1" sheetId="35" r:id="rId35"/>
    <sheet name="5.2" sheetId="36" r:id="rId36"/>
    <sheet name="5.3" sheetId="37" r:id="rId37"/>
    <sheet name="5.4" sheetId="38" r:id="rId38"/>
    <sheet name="5.5" sheetId="39" r:id="rId39"/>
    <sheet name="5.6" sheetId="40" r:id="rId40"/>
    <sheet name="5.7" sheetId="41" r:id="rId41"/>
    <sheet name="5.8" sheetId="42" r:id="rId42"/>
    <sheet name="Sheet1" sheetId="43" r:id="rId43"/>
    <sheet name="Sheet2" sheetId="44" r:id="rId44"/>
    <sheet name="Sheet3" sheetId="45" r:id="rId45"/>
  </sheets>
  <definedNames/>
  <calcPr fullCalcOnLoad="1"/>
</workbook>
</file>

<file path=xl/sharedStrings.xml><?xml version="1.0" encoding="utf-8"?>
<sst xmlns="http://schemas.openxmlformats.org/spreadsheetml/2006/main" count="6344" uniqueCount="1130">
  <si>
    <t xml:space="preserve">       1.   'Other' includes all personal advances other than for motor vehicle and property purposes.</t>
  </si>
  <si>
    <t xml:space="preserve">       2.    Effective April 2004, data for commercial banks include Investec Bank following its takeover by Stanbic.</t>
  </si>
  <si>
    <t xml:space="preserve">Source:   Commercial Banks   </t>
  </si>
  <si>
    <r>
      <t>Other</t>
    </r>
    <r>
      <rPr>
        <b/>
        <vertAlign val="superscript"/>
        <sz val="12"/>
        <rFont val="CG Times"/>
        <family val="1"/>
      </rPr>
      <t>1</t>
    </r>
  </si>
  <si>
    <t>TABLE 3.22</t>
  </si>
  <si>
    <t>COMMERCIAL BANKS: ADVANCES AND LIQUID ASSET RATIOS</t>
  </si>
  <si>
    <t>Ratio</t>
  </si>
  <si>
    <t>Liquid</t>
  </si>
  <si>
    <t>advances</t>
  </si>
  <si>
    <t>(2/1)</t>
  </si>
  <si>
    <t>(4/1)</t>
  </si>
  <si>
    <t xml:space="preserve">1995    </t>
  </si>
  <si>
    <t xml:space="preserve">1996    </t>
  </si>
  <si>
    <t xml:space="preserve">1997    </t>
  </si>
  <si>
    <t xml:space="preserve">1998    </t>
  </si>
  <si>
    <t xml:space="preserve">From February 1994, balances due from foreign banks were no longer considered as liquid assets. </t>
  </si>
  <si>
    <r>
      <t>1994</t>
    </r>
    <r>
      <rPr>
        <b/>
        <vertAlign val="superscript"/>
        <sz val="12"/>
        <rFont val="CG Times"/>
        <family val="1"/>
      </rPr>
      <t>1</t>
    </r>
  </si>
  <si>
    <t>TABLE 3.23</t>
  </si>
  <si>
    <t xml:space="preserve">           By Value - Pula Million</t>
  </si>
  <si>
    <t>Overdrafts</t>
  </si>
  <si>
    <t>0 to 6 months</t>
  </si>
  <si>
    <t>6 to 12 months</t>
  </si>
  <si>
    <t>1 to 2 years</t>
  </si>
  <si>
    <t>2 to 3 years</t>
  </si>
  <si>
    <t>3 to 5 years</t>
  </si>
  <si>
    <t>5 to 7 years</t>
  </si>
  <si>
    <t>7 to 10 years</t>
  </si>
  <si>
    <t>Over 10 years</t>
  </si>
  <si>
    <t xml:space="preserve">       1.         Total loans and advances in this table may not be identical with those in Table 3.17 due to timing differences</t>
  </si>
  <si>
    <t xml:space="preserve">                   between the monthly and quarterly data submitted by commercial banks.</t>
  </si>
  <si>
    <t xml:space="preserve">       2.         Effective April 2004, data from commercial banks include Investec Bank following its takeover by Stanbic Bank.</t>
  </si>
  <si>
    <t>Source:        Commercial Banks.</t>
  </si>
  <si>
    <r>
      <t>COMMERCIAL BANKS: LOANS AND ADVANCES BY MATURITY</t>
    </r>
    <r>
      <rPr>
        <b/>
        <vertAlign val="superscript"/>
        <sz val="10"/>
        <rFont val="CG Times"/>
        <family val="1"/>
      </rPr>
      <t>1</t>
    </r>
    <r>
      <rPr>
        <b/>
        <sz val="10"/>
        <rFont val="CG Times"/>
        <family val="0"/>
      </rPr>
      <t xml:space="preserve"> </t>
    </r>
  </si>
  <si>
    <t>TABLE 3.24</t>
  </si>
  <si>
    <t>COMMERCIAL BANKS: LOANS AND ADVANCES BY INTEREST RATE (PERCENTAGE DISTRIBUTION)</t>
  </si>
  <si>
    <t xml:space="preserve">   BY NUMBER</t>
  </si>
  <si>
    <t xml:space="preserve">         2001</t>
  </si>
  <si>
    <t>Interest Rate Category</t>
  </si>
  <si>
    <t>Staff advances</t>
  </si>
  <si>
    <t>Up to 6 percent</t>
  </si>
  <si>
    <t>Above 6 percent-8 percent</t>
  </si>
  <si>
    <t>Above 8 percent-10 percent</t>
  </si>
  <si>
    <t>Above 10 percent-12 percent</t>
  </si>
  <si>
    <t>Above 12 percent-14 percent</t>
  </si>
  <si>
    <t>Above 14 percent-16 percent</t>
  </si>
  <si>
    <t>Above 16 percent-18 percent</t>
  </si>
  <si>
    <t>Above 18 percent-20 percent</t>
  </si>
  <si>
    <t>Above 20 percent</t>
  </si>
  <si>
    <t xml:space="preserve">    BY VALUE</t>
  </si>
  <si>
    <t xml:space="preserve">        1.      Effective April 2004, data from commercial banks include Investec Bank following its takeover by Stanbic Bank.   </t>
  </si>
  <si>
    <t>Source:      Commercial Banks.</t>
  </si>
  <si>
    <t>TABLE 3.25</t>
  </si>
  <si>
    <t xml:space="preserve">             Firm</t>
  </si>
  <si>
    <t xml:space="preserve"> Commercial</t>
  </si>
  <si>
    <t xml:space="preserve">       Standby</t>
  </si>
  <si>
    <t>Indemnities</t>
  </si>
  <si>
    <t>BoBCs held</t>
  </si>
  <si>
    <t xml:space="preserve">      Foreign exchange contracts</t>
  </si>
  <si>
    <t xml:space="preserve">      Other off-</t>
  </si>
  <si>
    <t xml:space="preserve">  commitments</t>
  </si>
  <si>
    <t xml:space="preserve">  Credit</t>
  </si>
  <si>
    <t xml:space="preserve">     letters of</t>
  </si>
  <si>
    <t>letters</t>
  </si>
  <si>
    <t>Performance</t>
  </si>
  <si>
    <t>on behalf of</t>
  </si>
  <si>
    <t xml:space="preserve">      Spot forward and future</t>
  </si>
  <si>
    <t xml:space="preserve">  balance sheet</t>
  </si>
  <si>
    <t xml:space="preserve">           to lend</t>
  </si>
  <si>
    <t>cards</t>
  </si>
  <si>
    <t xml:space="preserve">       credit</t>
  </si>
  <si>
    <t>of credit</t>
  </si>
  <si>
    <t>bonds</t>
  </si>
  <si>
    <t>guarantees</t>
  </si>
  <si>
    <t>customers</t>
  </si>
  <si>
    <t>purchases</t>
  </si>
  <si>
    <t xml:space="preserve">        sales</t>
  </si>
  <si>
    <t xml:space="preserve">       exposures</t>
  </si>
  <si>
    <t xml:space="preserve">1994 </t>
  </si>
  <si>
    <t>Govt. bonds held</t>
  </si>
  <si>
    <t xml:space="preserve"> on Behalf of</t>
  </si>
  <si>
    <t xml:space="preserve"> Over 7 days and </t>
  </si>
  <si>
    <t>Over</t>
  </si>
  <si>
    <t>Credit</t>
  </si>
  <si>
    <t>Bonds</t>
  </si>
  <si>
    <t xml:space="preserve">  Customers</t>
  </si>
  <si>
    <t>under 1 year</t>
  </si>
  <si>
    <t>1 year</t>
  </si>
  <si>
    <t xml:space="preserve">      1.</t>
  </si>
  <si>
    <t xml:space="preserve">The revision of banks' returns in 2001 resulted in reclassification of some components of the off-balance sheet items. Consequently, some items are no longer </t>
  </si>
  <si>
    <t>reported while others have been combined.</t>
  </si>
  <si>
    <t xml:space="preserve">      2.</t>
  </si>
  <si>
    <t>Includes commitments of under 1 year and over that can be cancelled, as well as formal commitments (which entail credit lines, bills endorsed and promisory notes</t>
  </si>
  <si>
    <t>of original maturity of over 1 year).</t>
  </si>
  <si>
    <t xml:space="preserve">      3.</t>
  </si>
  <si>
    <t>Includes standby and commercial letters of credit.</t>
  </si>
  <si>
    <t xml:space="preserve">      4.</t>
  </si>
  <si>
    <t>Foreign exchange contracts are now given by maturity as opposed to purchases and sales.</t>
  </si>
  <si>
    <t xml:space="preserve">      5.</t>
  </si>
  <si>
    <t xml:space="preserve">Effective April 2004, data from commercial banks include Investec Bank following its takeover by Stanbic Bank.   </t>
  </si>
  <si>
    <r>
      <t xml:space="preserve">COMMERCIAL BANKS: OFF-BALANCE SHEET ITEMS </t>
    </r>
    <r>
      <rPr>
        <b/>
        <vertAlign val="superscript"/>
        <sz val="12"/>
        <rFont val="CG Times"/>
        <family val="1"/>
      </rPr>
      <t>1</t>
    </r>
  </si>
  <si>
    <r>
      <t xml:space="preserve">    Foreign Exchange Contracts</t>
    </r>
    <r>
      <rPr>
        <b/>
        <vertAlign val="superscript"/>
        <sz val="12"/>
        <rFont val="CG Times"/>
        <family val="1"/>
      </rPr>
      <t xml:space="preserve"> 4</t>
    </r>
  </si>
  <si>
    <r>
      <t>Letters of</t>
    </r>
    <r>
      <rPr>
        <b/>
        <vertAlign val="superscript"/>
        <sz val="12"/>
        <rFont val="CG Times"/>
        <family val="1"/>
      </rPr>
      <t xml:space="preserve"> 3</t>
    </r>
  </si>
  <si>
    <r>
      <t>Commitments</t>
    </r>
    <r>
      <rPr>
        <b/>
        <vertAlign val="superscript"/>
        <sz val="12"/>
        <rFont val="CG Times"/>
        <family val="1"/>
      </rPr>
      <t>2</t>
    </r>
  </si>
  <si>
    <t>TABLE 3.26</t>
  </si>
  <si>
    <t>COMMERCIAL  BANKS: INCOME AND EXPENSES</t>
  </si>
  <si>
    <t>Net</t>
  </si>
  <si>
    <t>Provision for</t>
  </si>
  <si>
    <t>Non-</t>
  </si>
  <si>
    <t>Extra-</t>
  </si>
  <si>
    <t>Interest</t>
  </si>
  <si>
    <t>Bad and</t>
  </si>
  <si>
    <t>ordinary</t>
  </si>
  <si>
    <t>Income</t>
  </si>
  <si>
    <t>Expenses</t>
  </si>
  <si>
    <t>Doubtful Debts</t>
  </si>
  <si>
    <t>Items</t>
  </si>
  <si>
    <t>Taxation</t>
  </si>
  <si>
    <t xml:space="preserve">       1.     Effective April 2004, data from commercial banks include Investec Bank following its takeover by Stanbic Bank.   </t>
  </si>
  <si>
    <t>TABLE 3.27</t>
  </si>
  <si>
    <t xml:space="preserve">COMMERCIAL BANKS: ARREARS ON LOANS AND ADVANCES </t>
  </si>
  <si>
    <t xml:space="preserve">     BUSINESSES &amp; NON-BANK</t>
  </si>
  <si>
    <t xml:space="preserve">     GOVT. &amp; PARASTATALS</t>
  </si>
  <si>
    <t xml:space="preserve">     FINANCIAL INSTITUTIONS</t>
  </si>
  <si>
    <t>PERSONS</t>
  </si>
  <si>
    <t>3-6</t>
  </si>
  <si>
    <t>Over 6</t>
  </si>
  <si>
    <t xml:space="preserve">    Specific</t>
  </si>
  <si>
    <t>Specific</t>
  </si>
  <si>
    <t>months</t>
  </si>
  <si>
    <t>provisions</t>
  </si>
  <si>
    <t xml:space="preserve">1994    </t>
  </si>
  <si>
    <t>30-89</t>
  </si>
  <si>
    <t>90+</t>
  </si>
  <si>
    <t>days</t>
  </si>
  <si>
    <t xml:space="preserve">         1.       Effective March 2001, the reporting durations for commercial bank loans arrears have changed from '3-6 months' and 'Over 6 months' to '30-89 days' and '90+ days', </t>
  </si>
  <si>
    <t>respectively, in order to capture the duration of less than 3 months.</t>
  </si>
  <si>
    <t xml:space="preserve">         2.       Effective April 2004, data from commercial banks include Investec Bank following its takeover by Stanbic Bank.   </t>
  </si>
  <si>
    <t>TABLE 3.28</t>
  </si>
  <si>
    <t xml:space="preserve">COMMERCIAL BANKS: ARREARS BY SECTOR </t>
  </si>
  <si>
    <t xml:space="preserve">          AGRICULTURE</t>
  </si>
  <si>
    <t xml:space="preserve">       MANUFACTURING</t>
  </si>
  <si>
    <t xml:space="preserve">        CONSTRUCTION</t>
  </si>
  <si>
    <t xml:space="preserve"> TRADE</t>
  </si>
  <si>
    <t xml:space="preserve">        REAL ESTATE</t>
  </si>
  <si>
    <t xml:space="preserve">1994   </t>
  </si>
  <si>
    <t xml:space="preserve">          REAL ESTATE</t>
  </si>
  <si>
    <t xml:space="preserve">         1.      Effective March 2001, the reporting durations for commercial banks loan arrears have changed from "3-6 months" and " Over 6 months" to "30-89 days" and "90+ days",</t>
  </si>
  <si>
    <t xml:space="preserve">  respectively, in order to capture the duration of less than 3 months.</t>
  </si>
  <si>
    <t xml:space="preserve">         2.      Effective April 2004, data from commercial banks include Investec Bank following its takeover by Stanbic Bank.   </t>
  </si>
  <si>
    <t>TABLE 3.29</t>
  </si>
  <si>
    <t>Cheques</t>
  </si>
  <si>
    <t>EFTs</t>
  </si>
  <si>
    <t>Volume</t>
  </si>
  <si>
    <t>Value</t>
  </si>
  <si>
    <t>('000 units)</t>
  </si>
  <si>
    <t>Period</t>
  </si>
  <si>
    <t>(1)</t>
  </si>
  <si>
    <t>(2)</t>
  </si>
  <si>
    <t>(3)=(2/1)</t>
  </si>
  <si>
    <t>(4)</t>
  </si>
  <si>
    <t>(5)</t>
  </si>
  <si>
    <t>6=(5/4)</t>
  </si>
  <si>
    <t>2003</t>
  </si>
  <si>
    <t xml:space="preserve">           1.     The ECH comprises the commercial banks and the Bank of Botswana. The transactions shown in this table do not include intra-bank  </t>
  </si>
  <si>
    <t xml:space="preserve">                   (internal) payments or those that involve non-ECH members.</t>
  </si>
  <si>
    <t xml:space="preserve">    Source:     Electronic Clearing House (ECH) Reports.</t>
  </si>
  <si>
    <r>
      <t>ELECTRONIC CLEARING HOUSE (ECH): CHEQUE CLEARANCE AND ELECTRONIC FUNDS TRANSFER (EFTS)</t>
    </r>
    <r>
      <rPr>
        <b/>
        <vertAlign val="superscript"/>
        <sz val="12"/>
        <rFont val="CG Times"/>
        <family val="1"/>
      </rPr>
      <t>1</t>
    </r>
  </si>
  <si>
    <t xml:space="preserve">TABLE 4.1   </t>
  </si>
  <si>
    <t>(Percent per annum)</t>
  </si>
  <si>
    <t>LENDING RATES</t>
  </si>
  <si>
    <t>Bank of Botswana</t>
  </si>
  <si>
    <t>Bank rate</t>
  </si>
  <si>
    <t>Commercial and Merchant Banks</t>
  </si>
  <si>
    <t>Prime lending rate</t>
  </si>
  <si>
    <t>Mortgage</t>
  </si>
  <si>
    <t xml:space="preserve">Non-Bank Depository Corporations </t>
  </si>
  <si>
    <t>DEPOSIT RATES</t>
  </si>
  <si>
    <t>Pula Denominated Deposits</t>
  </si>
  <si>
    <t>Savings account</t>
  </si>
  <si>
    <t>Overnight call</t>
  </si>
  <si>
    <t>Fixed up to 12 months</t>
  </si>
  <si>
    <t>Fixed over 12 months</t>
  </si>
  <si>
    <t>US dollar</t>
  </si>
  <si>
    <t>Euro</t>
  </si>
  <si>
    <t>Pound sterling</t>
  </si>
  <si>
    <t>South African rand</t>
  </si>
  <si>
    <t>Ordinary Savings Account</t>
  </si>
  <si>
    <t>Special Savings Account</t>
  </si>
  <si>
    <t>DEBT INSTRUMENTS</t>
  </si>
  <si>
    <t xml:space="preserve">         1.       Unless indicated otherwise, rates are simple averages of reporting institutions within each class.</t>
  </si>
  <si>
    <t xml:space="preserve">         2.       The average return on advances is calculated as interest income for the quarter as a percentage of the average of end of month total advances over the quarter on an annualised basis.</t>
  </si>
  <si>
    <t xml:space="preserve">         3.       Interest rates vary according to security.</t>
  </si>
  <si>
    <t xml:space="preserve">         4.       The rate is a simple average of the mortgage rate of Botswana Building Society and Botswana Savings Bank. For Botswana Building Society,  the rate applied to loans of amounts over </t>
  </si>
  <si>
    <t xml:space="preserve">                   P100 000 was 0.5% higher up to April 2003 and 1% higher effective May 2003.</t>
  </si>
  <si>
    <t xml:space="preserve">         5.       The all round lending rate relates to lending by the National Development Bank. It is a weighted average, calculated as the total outstanding balance/annualised interest rate, where:</t>
  </si>
  <si>
    <t xml:space="preserve">                   Total annualised interest rate = [(principal balance*annuity interest rate) + (arrears balance*arrears interest rate)].</t>
  </si>
  <si>
    <t xml:space="preserve">         6.       The reported rate is for call accounts. Notice and fixed foreign currency accounts are also available.</t>
  </si>
  <si>
    <t xml:space="preserve">         7.       Refers to the 3-month BoBC rate (a 14-day BoBC was introduced in November 2004). Effective May 1, 2004, the reported rate is the weighted average yield, while prior to that it </t>
  </si>
  <si>
    <t xml:space="preserve">                   was a simple average of the offer and the bid price. Hence, the increase reported between April and May.</t>
  </si>
  <si>
    <t xml:space="preserve">         8.       This refers to bond BW003, initially issued in April 2003 and maturing in October 2015.</t>
  </si>
  <si>
    <t xml:space="preserve">         9.       The FABI is a weighted total return index. The basket comprises Government bonds and all bonds listed on the Botswana Stock Exchange. </t>
  </si>
  <si>
    <t xml:space="preserve">Sources:       Bank of Botswana, commercial and merchant banks, other depository corporations, Flemming Asset Management Botswana and Andisa Capital Botswana. </t>
  </si>
  <si>
    <r>
      <t>INTEREST RATES</t>
    </r>
    <r>
      <rPr>
        <b/>
        <vertAlign val="superscript"/>
        <sz val="12"/>
        <rFont val="CG Times"/>
        <family val="1"/>
      </rPr>
      <t>1</t>
    </r>
  </si>
  <si>
    <r>
      <t>Average return on advances</t>
    </r>
    <r>
      <rPr>
        <vertAlign val="superscript"/>
        <sz val="12"/>
        <rFont val="CG Times"/>
        <family val="1"/>
      </rPr>
      <t>2</t>
    </r>
  </si>
  <si>
    <r>
      <t>Short term loans</t>
    </r>
    <r>
      <rPr>
        <vertAlign val="superscript"/>
        <sz val="12"/>
        <rFont val="CG Times"/>
        <family val="1"/>
      </rPr>
      <t>3</t>
    </r>
  </si>
  <si>
    <r>
      <t>Mortgage</t>
    </r>
    <r>
      <rPr>
        <vertAlign val="superscript"/>
        <sz val="12"/>
        <rFont val="CG Times"/>
        <family val="1"/>
      </rPr>
      <t>4</t>
    </r>
    <r>
      <rPr>
        <sz val="12"/>
        <rFont val="CG Times"/>
        <family val="1"/>
      </rPr>
      <t xml:space="preserve"> </t>
    </r>
  </si>
  <si>
    <r>
      <t>All round lending</t>
    </r>
    <r>
      <rPr>
        <vertAlign val="superscript"/>
        <sz val="12"/>
        <rFont val="CG Times"/>
        <family val="1"/>
      </rPr>
      <t>5</t>
    </r>
  </si>
  <si>
    <r>
      <t>Foreign Currency Denominated Deposits</t>
    </r>
    <r>
      <rPr>
        <b/>
        <vertAlign val="superscript"/>
        <sz val="12"/>
        <rFont val="CG Times"/>
        <family val="1"/>
      </rPr>
      <t>6</t>
    </r>
  </si>
  <si>
    <r>
      <t>Bank of Botswana Certificates (BoBCs)</t>
    </r>
    <r>
      <rPr>
        <vertAlign val="superscript"/>
        <sz val="12"/>
        <rFont val="CG Times"/>
        <family val="1"/>
      </rPr>
      <t>7</t>
    </r>
  </si>
  <si>
    <r>
      <t>Long term Government bond</t>
    </r>
    <r>
      <rPr>
        <vertAlign val="superscript"/>
        <sz val="12"/>
        <rFont val="CG Times"/>
        <family val="1"/>
      </rPr>
      <t>8</t>
    </r>
  </si>
  <si>
    <r>
      <t>Fleming Aggregate Bond Index (FABI)</t>
    </r>
    <r>
      <rPr>
        <vertAlign val="superscript"/>
        <sz val="12"/>
        <rFont val="CG Times"/>
        <family val="1"/>
      </rPr>
      <t>9</t>
    </r>
  </si>
  <si>
    <t>TABLE 4.2</t>
  </si>
  <si>
    <t xml:space="preserve">               Nominal Interest Rate</t>
  </si>
  <si>
    <t xml:space="preserve">    3-months</t>
  </si>
  <si>
    <t xml:space="preserve">              Real Interest Rate</t>
  </si>
  <si>
    <t>88-day</t>
  </si>
  <si>
    <t>3-months</t>
  </si>
  <si>
    <t>Rate of</t>
  </si>
  <si>
    <t xml:space="preserve"> Annualised</t>
  </si>
  <si>
    <t>Prime</t>
  </si>
  <si>
    <t>deposit</t>
  </si>
  <si>
    <t>BoBC Rate</t>
  </si>
  <si>
    <t>...</t>
  </si>
  <si>
    <t>2002</t>
  </si>
  <si>
    <t>….</t>
  </si>
  <si>
    <t xml:space="preserve">         1.        Real rates were calculated from the nominal rates according to the following formula:  i={[(1+r)/(1+p)]-1}x100,</t>
  </si>
  <si>
    <t xml:space="preserve"> where i = real interest rate, r = nominal interest rate and p = annual inflation.</t>
  </si>
  <si>
    <t xml:space="preserve">         2.        Effective May 1, 2004 the 3-months BoBC Rate is the weighted average yield, while prior to that it was a simple average of the offer and the bid price; </t>
  </si>
  <si>
    <t xml:space="preserve"> hence,it was called the "3-Months BoBC Mid Rate".</t>
  </si>
  <si>
    <t xml:space="preserve">         3.        Percentage change, year-on-year, in cost of living index.</t>
  </si>
  <si>
    <t xml:space="preserve">         4.        The 3-months annualised inflation rate; i = {[(CPIt /CPIt-3)^4]-1}*100, where CPIt = current CPI, CPIt-3 = CPI 3 months ago.</t>
  </si>
  <si>
    <t>Sources:</t>
  </si>
  <si>
    <t xml:space="preserve"> Bank of Botswana and commercial banks.</t>
  </si>
  <si>
    <r>
      <t>INTEREST RATES: NOMINAL AND REAL</t>
    </r>
    <r>
      <rPr>
        <b/>
        <vertAlign val="superscript"/>
        <sz val="12"/>
        <rFont val="CG Times"/>
        <family val="1"/>
      </rPr>
      <t>1</t>
    </r>
  </si>
  <si>
    <r>
      <t>BoBC Rate</t>
    </r>
    <r>
      <rPr>
        <b/>
        <vertAlign val="superscript"/>
        <sz val="12"/>
        <rFont val="CG Times"/>
        <family val="1"/>
      </rPr>
      <t>2</t>
    </r>
  </si>
  <si>
    <r>
      <t>Inflation</t>
    </r>
    <r>
      <rPr>
        <b/>
        <vertAlign val="superscript"/>
        <sz val="12"/>
        <rFont val="CG Times"/>
        <family val="1"/>
      </rPr>
      <t>3</t>
    </r>
  </si>
  <si>
    <r>
      <t>Inflation</t>
    </r>
    <r>
      <rPr>
        <b/>
        <vertAlign val="superscript"/>
        <sz val="12"/>
        <rFont val="CG Times"/>
        <family val="1"/>
      </rPr>
      <t>4</t>
    </r>
  </si>
  <si>
    <t>TABLE 4.3</t>
  </si>
  <si>
    <t xml:space="preserve">BANK OF BOTSWANA CERTIFICATES: TOTAL OUTSTANDING </t>
  </si>
  <si>
    <t>COMMERCIAL BANKS</t>
  </si>
  <si>
    <t xml:space="preserve">                                    OTHER FINANCIAL </t>
  </si>
  <si>
    <t xml:space="preserve">                  Own BoBCs</t>
  </si>
  <si>
    <t xml:space="preserve">        Market</t>
  </si>
  <si>
    <t xml:space="preserve">          Market</t>
  </si>
  <si>
    <t>Market</t>
  </si>
  <si>
    <t>Grand</t>
  </si>
  <si>
    <t xml:space="preserve">    Market</t>
  </si>
  <si>
    <t xml:space="preserve">   MARKET</t>
  </si>
  <si>
    <t>GRAND</t>
  </si>
  <si>
    <t xml:space="preserve">          Total</t>
  </si>
  <si>
    <t xml:space="preserve">           Value</t>
  </si>
  <si>
    <t xml:space="preserve">     Total</t>
  </si>
  <si>
    <t>VALUE</t>
  </si>
  <si>
    <t xml:space="preserve"> INTEREST</t>
  </si>
  <si>
    <t xml:space="preserve">The data reported in column 1 of this table are from Bank of Botswana records of holdings of BoBCs by commercial banks, whereas those in Table 3.9 are from commercial banks' records.  Differences may arise due to  </t>
  </si>
  <si>
    <t>secondary market transactions between the banks and their customers, which are not reported to Bank of Botswana.  These discrepancies also result in small differences between the sum of 'others' in this Table and</t>
  </si>
  <si>
    <t>the non-bank private sector holdings of BoBCs in Table 3.1.</t>
  </si>
  <si>
    <t>BoBCs held on behalf of customers are treated as an off-balance sheet item by commercial banks.</t>
  </si>
  <si>
    <t>In February 2001, 'other financial institutions' BoBCs coverage was revised, from 1991, to include holdings of BoBCs by BDC, stockbroking firms and Investec bank, which were hitherto captured under 'other private sector'.</t>
  </si>
  <si>
    <t>BoBCs held on behalf of customers by merchant banks are included under other private sector. Effective August 2000, the private sector holdings of the BoBCs were revised to include those held by customers</t>
  </si>
  <si>
    <t>of stockbroking firms.</t>
  </si>
  <si>
    <t>From March 2006, holdings of BoBCs were restricted to commercial and merchant banks only.</t>
  </si>
  <si>
    <r>
      <t xml:space="preserve">       Held on behalf of Customers</t>
    </r>
    <r>
      <rPr>
        <b/>
        <vertAlign val="superscript"/>
        <sz val="14"/>
        <rFont val="CG Times"/>
        <family val="1"/>
      </rPr>
      <t>2</t>
    </r>
  </si>
  <si>
    <r>
      <t xml:space="preserve">                                  INSTITUTIONS</t>
    </r>
    <r>
      <rPr>
        <b/>
        <vertAlign val="superscript"/>
        <sz val="14"/>
        <rFont val="CG Times"/>
        <family val="1"/>
      </rPr>
      <t>3</t>
    </r>
  </si>
  <si>
    <r>
      <t xml:space="preserve">                                   OTHER PRIVATE SECTOR</t>
    </r>
    <r>
      <rPr>
        <b/>
        <vertAlign val="superscript"/>
        <sz val="14"/>
        <rFont val="CG Times"/>
        <family val="1"/>
      </rPr>
      <t>4</t>
    </r>
  </si>
  <si>
    <r>
      <t xml:space="preserve">       Value</t>
    </r>
    <r>
      <rPr>
        <b/>
        <vertAlign val="superscript"/>
        <sz val="14"/>
        <rFont val="CG Times"/>
        <family val="1"/>
      </rPr>
      <t>1</t>
    </r>
  </si>
  <si>
    <r>
      <t>Apr</t>
    </r>
    <r>
      <rPr>
        <vertAlign val="superscript"/>
        <sz val="14"/>
        <rFont val="CG Times"/>
        <family val="1"/>
      </rPr>
      <t>5</t>
    </r>
  </si>
  <si>
    <r>
      <t>Mar</t>
    </r>
    <r>
      <rPr>
        <vertAlign val="superscript"/>
        <sz val="14"/>
        <rFont val="CG Times"/>
        <family val="1"/>
      </rPr>
      <t>6</t>
    </r>
  </si>
  <si>
    <t xml:space="preserve">TABLE 4.4 </t>
  </si>
  <si>
    <t>BANK OF BOTSWANA CERTIFICATES: AUCTIONS SUMMARY</t>
  </si>
  <si>
    <t xml:space="preserve">            Interest rate (% Effective)</t>
  </si>
  <si>
    <t>Stop-out price (Pula)</t>
  </si>
  <si>
    <t xml:space="preserve">                                                             Amount (P million)</t>
  </si>
  <si>
    <t>Auction</t>
  </si>
  <si>
    <t>Maturity range</t>
  </si>
  <si>
    <t>Allotted</t>
  </si>
  <si>
    <t xml:space="preserve">                    Reserved</t>
  </si>
  <si>
    <t xml:space="preserve"> for BoB</t>
  </si>
  <si>
    <t xml:space="preserve">       3-Month BoBC yield</t>
  </si>
  <si>
    <t>Month</t>
  </si>
  <si>
    <t xml:space="preserve">                (Days)</t>
  </si>
  <si>
    <t>14-day</t>
  </si>
  <si>
    <t>91-day</t>
  </si>
  <si>
    <t>at auction range</t>
  </si>
  <si>
    <t>154 - 301</t>
  </si>
  <si>
    <t>12.53 - 13.03</t>
  </si>
  <si>
    <t>90.390 - 95.140</t>
  </si>
  <si>
    <t>154 - 364</t>
  </si>
  <si>
    <t>12.93 - 13.65</t>
  </si>
  <si>
    <t>88.020 - 95.000</t>
  </si>
  <si>
    <t>119 - 364</t>
  </si>
  <si>
    <t>12.82 - 13.65</t>
  </si>
  <si>
    <t>88.020 - 96.145</t>
  </si>
  <si>
    <t>119 - 203</t>
  </si>
  <si>
    <t>13.03 - 13.27</t>
  </si>
  <si>
    <t>93.305 - 96.085</t>
  </si>
  <si>
    <t>12 - 96</t>
  </si>
  <si>
    <t>12.79 - 13.05</t>
  </si>
  <si>
    <t>96.825 - 99.605</t>
  </si>
  <si>
    <t>13.01 - 13.03</t>
  </si>
  <si>
    <t>19 - 91</t>
  </si>
  <si>
    <t>13.04 - 13.23</t>
  </si>
  <si>
    <t>96.950 - 97.055</t>
  </si>
  <si>
    <t>14 - 96</t>
  </si>
  <si>
    <t>12.92 - 13.18</t>
  </si>
  <si>
    <t>96.795 - 99.535</t>
  </si>
  <si>
    <t>13.11 - 13.15</t>
  </si>
  <si>
    <t>21 - 96</t>
  </si>
  <si>
    <t>12.65 - 12.69</t>
  </si>
  <si>
    <t>99.155 - 99.315</t>
  </si>
  <si>
    <t>13.15 - 13.51</t>
  </si>
  <si>
    <t>89 - 91</t>
  </si>
  <si>
    <t>13.07 - 13.21</t>
  </si>
  <si>
    <t>96.955 - 97.050</t>
  </si>
  <si>
    <t>12 - 91</t>
  </si>
  <si>
    <t>12.79 - 13.06</t>
  </si>
  <si>
    <t>96.985 - 99.375</t>
  </si>
  <si>
    <t>12.88 - 13.06</t>
  </si>
  <si>
    <t>89 - 98</t>
  </si>
  <si>
    <t>12.83 - 12.95</t>
  </si>
  <si>
    <t>96.810 - 97.010</t>
  </si>
  <si>
    <t>84 - 91</t>
  </si>
  <si>
    <t>12.78 - 12.83</t>
  </si>
  <si>
    <t>97.045 - 97.260</t>
  </si>
  <si>
    <t>91</t>
  </si>
  <si>
    <t>97.035 - 97.045</t>
  </si>
  <si>
    <t>91 - 92</t>
  </si>
  <si>
    <t>12.82 - 12.83</t>
  </si>
  <si>
    <t>97.005 - 97.035</t>
  </si>
  <si>
    <t>12.83 - 12.85</t>
  </si>
  <si>
    <t>97.030 - 97.035</t>
  </si>
  <si>
    <t>12.81 - 12.85</t>
  </si>
  <si>
    <t>97.030 - 97.040</t>
  </si>
  <si>
    <t>90 - 91</t>
  </si>
  <si>
    <t>12.83 - 12.86</t>
  </si>
  <si>
    <t>97.035 - 97.060</t>
  </si>
  <si>
    <t>12.83 -12.90</t>
  </si>
  <si>
    <t>12.81 - 12.83</t>
  </si>
  <si>
    <t>97.035 - 97.040</t>
  </si>
  <si>
    <t>12.81</t>
  </si>
  <si>
    <t>97.040</t>
  </si>
  <si>
    <t>91 - 93</t>
  </si>
  <si>
    <t>12.81 - 12.86</t>
  </si>
  <si>
    <t>96.965 - 97.040</t>
  </si>
  <si>
    <t>12.83 - 12.87</t>
  </si>
  <si>
    <t>12.88 - 13.77</t>
  </si>
  <si>
    <t>96.835 - 97.025</t>
  </si>
  <si>
    <t>13.82 - 14.31</t>
  </si>
  <si>
    <t>96.825 - 96.720</t>
  </si>
  <si>
    <t>14.31 - 14.32</t>
  </si>
  <si>
    <t>96.720 - 96.790</t>
  </si>
  <si>
    <t>14.27 - 14.31</t>
  </si>
  <si>
    <t>14.29 - 14.31</t>
  </si>
  <si>
    <t>96.720 - 96.725</t>
  </si>
  <si>
    <t xml:space="preserve"> 14.29 - 14.31</t>
  </si>
  <si>
    <t>14.27 - 14.29</t>
  </si>
  <si>
    <t>96.725 - 96.730</t>
  </si>
  <si>
    <t>91-92</t>
  </si>
  <si>
    <t>14.22 - 14.27</t>
  </si>
  <si>
    <t>96.700 - 96.740</t>
  </si>
  <si>
    <t>14.22 - 14.29</t>
  </si>
  <si>
    <t>96.725 - 96.740</t>
  </si>
  <si>
    <t>14.24 - 14.29</t>
  </si>
  <si>
    <t>96.725 - 96.735</t>
  </si>
  <si>
    <t>14.03 - 14.15</t>
  </si>
  <si>
    <t>96.760 - 96.790</t>
  </si>
  <si>
    <t>13.58 - 14.12</t>
  </si>
  <si>
    <t>96.760 - 96.875</t>
  </si>
  <si>
    <t>13.28 - 13.49</t>
  </si>
  <si>
    <t>96.895 - 96.940</t>
  </si>
  <si>
    <t>96.950 - 96.990</t>
  </si>
  <si>
    <t>13.04 - 13.25</t>
  </si>
  <si>
    <t>12.95 - 13.06</t>
  </si>
  <si>
    <t>96.985 - 97.010</t>
  </si>
  <si>
    <t>12.81 - 12.95</t>
  </si>
  <si>
    <t>97.010 - 97.040</t>
  </si>
  <si>
    <t>12.92 - 13.04</t>
  </si>
  <si>
    <t>96.990 - 97.015</t>
  </si>
  <si>
    <t>12.88 - 12.99</t>
  </si>
  <si>
    <t>97.000 - 97.025</t>
  </si>
  <si>
    <t>12.99 - 13.04</t>
  </si>
  <si>
    <t>96.990 - 97.000</t>
  </si>
  <si>
    <t>12.97 - 12.99</t>
  </si>
  <si>
    <t>97.000 - 97.005</t>
  </si>
  <si>
    <t>14 - 91</t>
  </si>
  <si>
    <t>12.92 - 12.95</t>
  </si>
  <si>
    <t>97.010 - 97.015</t>
  </si>
  <si>
    <t>12.91 - 12.95</t>
  </si>
  <si>
    <t>12.53 - 12.92</t>
  </si>
  <si>
    <t>97.015 - 99.100</t>
  </si>
  <si>
    <t>12.52 - 12.91</t>
  </si>
  <si>
    <t>12.39 - 12.53</t>
  </si>
  <si>
    <t>97.100 - 97.130</t>
  </si>
  <si>
    <t>12.39 - 12.52</t>
  </si>
  <si>
    <t>12.18 - 12.37</t>
  </si>
  <si>
    <t>97.135 - 97.175</t>
  </si>
  <si>
    <t>12.17 - 12.37</t>
  </si>
  <si>
    <t>11.74 - 12.04</t>
  </si>
  <si>
    <t>99.565 - 99.575</t>
  </si>
  <si>
    <t>11.82 - 12.07</t>
  </si>
  <si>
    <t>11.74 - 12.01</t>
  </si>
  <si>
    <t>99.575 - 99.566</t>
  </si>
  <si>
    <t>11.63 - 11.88</t>
  </si>
  <si>
    <t>12.01 - 12.27</t>
  </si>
  <si>
    <t>99.557 - 99.566</t>
  </si>
  <si>
    <t>12.10 - 12.35</t>
  </si>
  <si>
    <t>12.27 - 12.77</t>
  </si>
  <si>
    <t>12.28 - 12.78</t>
  </si>
  <si>
    <t>99.540 - 99.557</t>
  </si>
  <si>
    <t>12.74 -12.77</t>
  </si>
  <si>
    <t>99.540 -99.541</t>
  </si>
  <si>
    <t xml:space="preserve">        1.</t>
  </si>
  <si>
    <t>Interest rate, yield, and price ranges indicate the range of results from different maturities at a single auction and/or from multiple auctions within a month.</t>
  </si>
  <si>
    <t xml:space="preserve">        2.</t>
  </si>
  <si>
    <t xml:space="preserve">Amounts auctioned and allotted are totals from all auctions during a month. </t>
  </si>
  <si>
    <t>Source:        Bank of Botswana</t>
  </si>
  <si>
    <t>TABLE 4.5</t>
  </si>
  <si>
    <t>BOTSWANA STOCK EXCHANGE: TOTAL LISTINGS</t>
  </si>
  <si>
    <t>Domestic</t>
  </si>
  <si>
    <t>Shares traded</t>
  </si>
  <si>
    <t>Index</t>
  </si>
  <si>
    <t>Foreign</t>
  </si>
  <si>
    <t>Number of</t>
  </si>
  <si>
    <t>Dividend</t>
  </si>
  <si>
    <t>(June 1989</t>
  </si>
  <si>
    <t>transactions</t>
  </si>
  <si>
    <t>(thousand)</t>
  </si>
  <si>
    <t>= 100)</t>
  </si>
  <si>
    <t>End of period.</t>
  </si>
  <si>
    <t>Net dividend divided by the stock price multiplied by 100.</t>
  </si>
  <si>
    <t xml:space="preserve">        3.</t>
  </si>
  <si>
    <t xml:space="preserve">From March 1997, dual listing of companies was allowed on the BSE base data. The Foreign Company Index was then set  </t>
  </si>
  <si>
    <t>at the same level as the Domestic Company Index for comparative purposes.</t>
  </si>
  <si>
    <t>Botswana Stock Exchange.</t>
  </si>
  <si>
    <r>
      <t>Capitalisation</t>
    </r>
    <r>
      <rPr>
        <b/>
        <vertAlign val="superscript"/>
        <sz val="14"/>
        <rFont val="CG Times"/>
        <family val="1"/>
      </rPr>
      <t>1</t>
    </r>
  </si>
  <si>
    <r>
      <t>Company</t>
    </r>
    <r>
      <rPr>
        <b/>
        <vertAlign val="superscript"/>
        <sz val="14"/>
        <rFont val="CG Times"/>
        <family val="1"/>
      </rPr>
      <t>3</t>
    </r>
  </si>
  <si>
    <r>
      <t>Yield</t>
    </r>
    <r>
      <rPr>
        <b/>
        <vertAlign val="superscript"/>
        <sz val="14"/>
        <rFont val="CG Times"/>
        <family val="1"/>
      </rPr>
      <t>2</t>
    </r>
  </si>
  <si>
    <t>TABLE 5.1</t>
  </si>
  <si>
    <t>MERCHANT BANKS: ASSETS AND LIABILITIES</t>
  </si>
  <si>
    <t xml:space="preserve">     ASSETS</t>
  </si>
  <si>
    <t xml:space="preserve">      LIQUID ASSETS</t>
  </si>
  <si>
    <t>Bal. due from</t>
  </si>
  <si>
    <t>Bills purchased</t>
  </si>
  <si>
    <t xml:space="preserve">Bal. due from </t>
  </si>
  <si>
    <t>Bal. at BoB</t>
  </si>
  <si>
    <t>BoBCs</t>
  </si>
  <si>
    <t>and discounted</t>
  </si>
  <si>
    <t>foreign banks</t>
  </si>
  <si>
    <t xml:space="preserve">                BALANCES DUE TO</t>
  </si>
  <si>
    <t>DEPOSITS FROM THE PUBLIC</t>
  </si>
  <si>
    <t xml:space="preserve">Bank of </t>
  </si>
  <si>
    <t xml:space="preserve">Other </t>
  </si>
  <si>
    <t>Capital and</t>
  </si>
  <si>
    <t>domestic banks</t>
  </si>
  <si>
    <t>and time</t>
  </si>
  <si>
    <t>Includes only balances due from domestic banks and Bank of Botswana which are withdrawable on demand or within 184 days.</t>
  </si>
  <si>
    <t>2.</t>
  </si>
  <si>
    <t>From April 2004, data are exclusively for ABC (Pty) Ltd following the takeover of Investec by Stanbic Bank.</t>
  </si>
  <si>
    <t>Investec Bank and ABC (Pty) Ltd.</t>
  </si>
  <si>
    <r>
      <t>dom. banks</t>
    </r>
    <r>
      <rPr>
        <b/>
        <vertAlign val="superscript"/>
        <sz val="12"/>
        <rFont val="CG Times"/>
        <family val="1"/>
      </rPr>
      <t>1</t>
    </r>
  </si>
  <si>
    <r>
      <t>Apr</t>
    </r>
    <r>
      <rPr>
        <vertAlign val="superscript"/>
        <sz val="12"/>
        <rFont val="CG Times"/>
        <family val="1"/>
      </rPr>
      <t>2</t>
    </r>
  </si>
  <si>
    <t>TABLE 5.2</t>
  </si>
  <si>
    <t>BOTSWANA BUILDING SOCIETY: ASSETS AND LIABILITIES</t>
  </si>
  <si>
    <t>Cash &amp;</t>
  </si>
  <si>
    <t>Short term</t>
  </si>
  <si>
    <t>loans</t>
  </si>
  <si>
    <t xml:space="preserve">                                Liquid Assets</t>
  </si>
  <si>
    <t xml:space="preserve">Loans &amp; </t>
  </si>
  <si>
    <t>Certificates</t>
  </si>
  <si>
    <t>Advances</t>
  </si>
  <si>
    <t>Share</t>
  </si>
  <si>
    <t>certificates</t>
  </si>
  <si>
    <t>accounts</t>
  </si>
  <si>
    <t>Liabilities</t>
  </si>
  <si>
    <t xml:space="preserve">                       Deposits from the public</t>
  </si>
  <si>
    <t xml:space="preserve">Capital </t>
  </si>
  <si>
    <t>Current &amp;</t>
  </si>
  <si>
    <t>Notice &amp;</t>
  </si>
  <si>
    <t>call</t>
  </si>
  <si>
    <t>time</t>
  </si>
  <si>
    <t xml:space="preserve">Effective January 2004, the presentation of Botswana Building Society assets and liabilities was changed to conform to the reporting format used </t>
  </si>
  <si>
    <t>by commercial banks in order to standardise the reporting of financial statements submitted to the Bank of Botswana.</t>
  </si>
  <si>
    <t>Botswana Building Society.</t>
  </si>
  <si>
    <r>
      <t>2004</t>
    </r>
    <r>
      <rPr>
        <b/>
        <vertAlign val="superscript"/>
        <sz val="12"/>
        <rFont val="CG Times"/>
        <family val="0"/>
      </rPr>
      <t>1</t>
    </r>
  </si>
  <si>
    <t>TABLE 5.3</t>
  </si>
  <si>
    <t>BOTSWANA DEVELOPMENT CORPORATION LTD: ASSETS AND LIABILITIES</t>
  </si>
  <si>
    <t>Loans,</t>
  </si>
  <si>
    <t>Investments</t>
  </si>
  <si>
    <t>in related</t>
  </si>
  <si>
    <t>&amp; leasing</t>
  </si>
  <si>
    <t>companies</t>
  </si>
  <si>
    <t>Borrowing</t>
  </si>
  <si>
    <t xml:space="preserve">         1.        Deposits at commercial banks.</t>
  </si>
  <si>
    <t xml:space="preserve"> Botswana Development Corporation Limited.</t>
  </si>
  <si>
    <r>
      <t>Deposits</t>
    </r>
    <r>
      <rPr>
        <b/>
        <vertAlign val="superscript"/>
        <sz val="14"/>
        <rFont val="CG Times"/>
        <family val="1"/>
      </rPr>
      <t>1</t>
    </r>
  </si>
  <si>
    <t>TABLE 5.4</t>
  </si>
  <si>
    <t>Levy</t>
  </si>
  <si>
    <t>Operating</t>
  </si>
  <si>
    <t>Provision</t>
  </si>
  <si>
    <t>surplus/deficit</t>
  </si>
  <si>
    <t>for claims</t>
  </si>
  <si>
    <t xml:space="preserve">The Botswana Motor Vehicle Accident Fund is a statutory body formed in 1987 and is governed by  the  </t>
  </si>
  <si>
    <t xml:space="preserve">Motor Vehicle Accident Fund Act of 1998. </t>
  </si>
  <si>
    <t>'Levy Due' is debts and prepayments on fuel levy.</t>
  </si>
  <si>
    <t>Investment is the sum of investment, in marketable securities, properties and other assets.</t>
  </si>
  <si>
    <t xml:space="preserve">        4.</t>
  </si>
  <si>
    <t xml:space="preserve">Effective 1999, the value of the BMVAF building was reclassified from fixed assets to investment in accordance  </t>
  </si>
  <si>
    <t>with the prescribed accounting standards.</t>
  </si>
  <si>
    <t>Botswana Motor Vehicle Accident Fund.</t>
  </si>
  <si>
    <r>
      <t xml:space="preserve">BOTSWANA MOTOR VEHICLE ACCIDENT FUND </t>
    </r>
    <r>
      <rPr>
        <b/>
        <vertAlign val="superscript"/>
        <sz val="12"/>
        <rFont val="CG Times"/>
        <family val="1"/>
      </rPr>
      <t>1</t>
    </r>
    <r>
      <rPr>
        <b/>
        <sz val="12"/>
        <rFont val="CG Times"/>
        <family val="0"/>
      </rPr>
      <t>: ASSETS AND LIABILITIES</t>
    </r>
  </si>
  <si>
    <r>
      <t>due</t>
    </r>
    <r>
      <rPr>
        <b/>
        <vertAlign val="superscript"/>
        <sz val="14"/>
        <rFont val="CG Times"/>
        <family val="1"/>
      </rPr>
      <t>2</t>
    </r>
  </si>
  <si>
    <r>
      <t xml:space="preserve">    Investments</t>
    </r>
    <r>
      <rPr>
        <b/>
        <vertAlign val="superscript"/>
        <sz val="14"/>
        <rFont val="CG Times"/>
        <family val="1"/>
      </rPr>
      <t>3</t>
    </r>
  </si>
  <si>
    <r>
      <t>1999</t>
    </r>
    <r>
      <rPr>
        <b/>
        <vertAlign val="superscript"/>
        <sz val="14"/>
        <rFont val="CG Times"/>
        <family val="1"/>
      </rPr>
      <t>4</t>
    </r>
  </si>
  <si>
    <t>TABLE 5.5</t>
  </si>
  <si>
    <t>BOTSWANA SAVINGS BANK: ASSETS AND LIABILITIES</t>
  </si>
  <si>
    <t xml:space="preserve">   ASSETS</t>
  </si>
  <si>
    <t xml:space="preserve">          Liquid Assets</t>
  </si>
  <si>
    <t>Loans &amp;</t>
  </si>
  <si>
    <t>Capital &amp;</t>
  </si>
  <si>
    <t xml:space="preserve">  Other</t>
  </si>
  <si>
    <t>Bal. due to</t>
  </si>
  <si>
    <t xml:space="preserve">Effective January 2004, the presentation of Botswana Savings Bank assets and liabilities was changed to conform to the reporting format </t>
  </si>
  <si>
    <t>used by commercial banks in order to standardise the reporting of financial statements submitted to the Bank of Botswana.</t>
  </si>
  <si>
    <t>Botswana Savings Bank.</t>
  </si>
  <si>
    <t>TABLE 5.6</t>
  </si>
  <si>
    <t>HIRE PURCHASE FINANCE AND LEASING COMPANIES: ASSETS AND LIABILITIES</t>
  </si>
  <si>
    <t>Contracts</t>
  </si>
  <si>
    <t xml:space="preserve">1995       </t>
  </si>
  <si>
    <t xml:space="preserve">1996       </t>
  </si>
  <si>
    <t xml:space="preserve">1997      </t>
  </si>
  <si>
    <t xml:space="preserve">1998      </t>
  </si>
  <si>
    <t>Bank</t>
  </si>
  <si>
    <t>overdrafts</t>
  </si>
  <si>
    <t xml:space="preserve">1997       </t>
  </si>
  <si>
    <t xml:space="preserve">1998       </t>
  </si>
  <si>
    <t>Represents lending on hire purchase contracts and leasing contracts.</t>
  </si>
  <si>
    <t xml:space="preserve">Following FSC's takeover by FNBB, figures from 1994 onwards consist only of ulc (Pty) Ltd. </t>
  </si>
  <si>
    <t>Fixed and notice.</t>
  </si>
  <si>
    <t>After June 2001, data for this table ceased due to ulc (Pty) Ltd receiving a banking licence and</t>
  </si>
  <si>
    <t>subsequently being classified as a merchant bank (see Table 5.1).</t>
  </si>
  <si>
    <t>Financial Services Company and ulc (Pty) Ltd.</t>
  </si>
  <si>
    <r>
      <t>receivable</t>
    </r>
    <r>
      <rPr>
        <b/>
        <vertAlign val="superscript"/>
        <sz val="14"/>
        <rFont val="CG Times"/>
        <family val="1"/>
      </rPr>
      <t>1</t>
    </r>
  </si>
  <si>
    <r>
      <t>1994</t>
    </r>
    <r>
      <rPr>
        <b/>
        <vertAlign val="superscript"/>
        <sz val="12"/>
        <rFont val="CG Times"/>
        <family val="1"/>
      </rPr>
      <t>2</t>
    </r>
  </si>
  <si>
    <r>
      <t>Jun</t>
    </r>
    <r>
      <rPr>
        <vertAlign val="superscript"/>
        <sz val="12"/>
        <rFont val="CG Times"/>
        <family val="1"/>
      </rPr>
      <t>4</t>
    </r>
  </si>
  <si>
    <r>
      <t>Deposits</t>
    </r>
    <r>
      <rPr>
        <b/>
        <vertAlign val="superscript"/>
        <sz val="14"/>
        <rFont val="CG Times"/>
        <family val="1"/>
      </rPr>
      <t>3</t>
    </r>
  </si>
  <si>
    <t>TABLE 5.7</t>
  </si>
  <si>
    <t>NATIONAL DEVELOPMENT BANK: ASSETS AND LIABILITIES</t>
  </si>
  <si>
    <t xml:space="preserve">Balances due </t>
  </si>
  <si>
    <t xml:space="preserve"> Botswana</t>
  </si>
  <si>
    <t xml:space="preserve">from foreign </t>
  </si>
  <si>
    <t>Loans from</t>
  </si>
  <si>
    <t>government</t>
  </si>
  <si>
    <t>commercial banks</t>
  </si>
  <si>
    <t>abroad</t>
  </si>
  <si>
    <t xml:space="preserve"> Cash in hand plus current account deposits at commercial banks.</t>
  </si>
  <si>
    <t xml:space="preserve"> Includes deposits at Bank of Botswana and Financial Services Company up to 1994.</t>
  </si>
  <si>
    <t xml:space="preserve"> Effective January 2004, the presentation of National Development Bank assets and liabilities was changed to conform to the reporting format</t>
  </si>
  <si>
    <t xml:space="preserve"> used by the commercial banks in order to standardise the presentation of financial statements submitted to the Bank of Botswana.</t>
  </si>
  <si>
    <t xml:space="preserve"> National Development Bank.</t>
  </si>
  <si>
    <r>
      <t>deposits</t>
    </r>
    <r>
      <rPr>
        <b/>
        <vertAlign val="superscript"/>
        <sz val="14"/>
        <rFont val="CG Times"/>
        <family val="1"/>
      </rPr>
      <t>1</t>
    </r>
  </si>
  <si>
    <r>
      <t>investments</t>
    </r>
    <r>
      <rPr>
        <b/>
        <vertAlign val="superscript"/>
        <sz val="14"/>
        <rFont val="CG Times"/>
        <family val="1"/>
      </rPr>
      <t>2</t>
    </r>
  </si>
  <si>
    <r>
      <t>Jan</t>
    </r>
    <r>
      <rPr>
        <vertAlign val="superscript"/>
        <sz val="12"/>
        <rFont val="CG Times"/>
        <family val="0"/>
      </rPr>
      <t>3</t>
    </r>
  </si>
  <si>
    <t>TABLE 5.8</t>
  </si>
  <si>
    <t xml:space="preserve">DISTRIBUTION OF PENSION FUND ASSETS </t>
  </si>
  <si>
    <t>(P Million)</t>
  </si>
  <si>
    <t xml:space="preserve">Jan </t>
  </si>
  <si>
    <t>EQUITIES</t>
  </si>
  <si>
    <t xml:space="preserve">    Botswana</t>
  </si>
  <si>
    <t xml:space="preserve">        Primary listed equities</t>
  </si>
  <si>
    <t xml:space="preserve">        Dual listed equities</t>
  </si>
  <si>
    <t xml:space="preserve">        Unlisted equities</t>
  </si>
  <si>
    <t xml:space="preserve">    Offshore equities</t>
  </si>
  <si>
    <t>BONDS</t>
  </si>
  <si>
    <t xml:space="preserve">          Government bonds</t>
  </si>
  <si>
    <t xml:space="preserve">          Other (including BoBCs)</t>
  </si>
  <si>
    <t xml:space="preserve">    Offshore bonds</t>
  </si>
  <si>
    <t>CASH/NEAR CASH</t>
  </si>
  <si>
    <t xml:space="preserve">      Pula</t>
  </si>
  <si>
    <t xml:space="preserve">      Offshore </t>
  </si>
  <si>
    <t>BOTSWANA PROPERTY</t>
  </si>
  <si>
    <t>Total offshore investment</t>
  </si>
  <si>
    <t xml:space="preserve">       1.     Bank of Botswana Certificates (BoBCs) are short term bills issued by the central bank for monetary policy purposes.</t>
  </si>
  <si>
    <t xml:space="preserve">       2.     Pension funds are limited by law to investing not more than 70 percent offshore.</t>
  </si>
  <si>
    <t>Source:     Ministry of Finance and Development Planning.</t>
  </si>
  <si>
    <r>
      <t xml:space="preserve">    Domestic bonds/BoBCs</t>
    </r>
    <r>
      <rPr>
        <b/>
        <vertAlign val="superscript"/>
        <sz val="12"/>
        <rFont val="CG Times"/>
        <family val="1"/>
      </rPr>
      <t>1</t>
    </r>
  </si>
  <si>
    <r>
      <t>Percentage of offshore investment</t>
    </r>
    <r>
      <rPr>
        <vertAlign val="superscript"/>
        <sz val="12"/>
        <rFont val="CG Times"/>
        <family val="1"/>
      </rPr>
      <t>2</t>
    </r>
  </si>
  <si>
    <t>TABLE 3.1</t>
  </si>
  <si>
    <t xml:space="preserve">CENTRAL BANK SURVEY </t>
  </si>
  <si>
    <t>(P million)</t>
  </si>
  <si>
    <t>As at end of</t>
  </si>
  <si>
    <t>Dec</t>
  </si>
  <si>
    <t>Jan</t>
  </si>
  <si>
    <t>Feb</t>
  </si>
  <si>
    <t>Mar</t>
  </si>
  <si>
    <t>Apr</t>
  </si>
  <si>
    <t>May</t>
  </si>
  <si>
    <t>Jun</t>
  </si>
  <si>
    <t>Jul</t>
  </si>
  <si>
    <t>Aug</t>
  </si>
  <si>
    <t>Sep</t>
  </si>
  <si>
    <t>Oct</t>
  </si>
  <si>
    <t>Nov</t>
  </si>
  <si>
    <t>Net Foreign Assets</t>
  </si>
  <si>
    <t>Claims on nonresidents</t>
  </si>
  <si>
    <t>Monetary Gold and SDRs</t>
  </si>
  <si>
    <t>Foreign Exchange Reserves</t>
  </si>
  <si>
    <t>IMF Reserve Tranche</t>
  </si>
  <si>
    <t>Administered Fund - PRGF</t>
  </si>
  <si>
    <t>-</t>
  </si>
  <si>
    <t>Administered Fund - PRGF-HIPC Trust</t>
  </si>
  <si>
    <t>Other nonresident</t>
  </si>
  <si>
    <t/>
  </si>
  <si>
    <t>Less: Liabilities to nonresidents</t>
  </si>
  <si>
    <t>Deposits</t>
  </si>
  <si>
    <t>Loans</t>
  </si>
  <si>
    <t>Securities other than shares</t>
  </si>
  <si>
    <t>Financial derivatives</t>
  </si>
  <si>
    <t>Trade creditors</t>
  </si>
  <si>
    <t>Domestic Claims</t>
  </si>
  <si>
    <t>Claims on other depository corporations</t>
  </si>
  <si>
    <t>Net claims on central government</t>
  </si>
  <si>
    <t>Claims on central government</t>
  </si>
  <si>
    <t>Other claims</t>
  </si>
  <si>
    <t>Less: Liabilities to central government</t>
  </si>
  <si>
    <t>Claims on other sectors</t>
  </si>
  <si>
    <t>Other financial corporations</t>
  </si>
  <si>
    <t>State and local government</t>
  </si>
  <si>
    <t>Public nonfinancial corporations</t>
  </si>
  <si>
    <t>Other nonfinancial corporations</t>
  </si>
  <si>
    <t>Other resident sectors</t>
  </si>
  <si>
    <t>Reserve Money</t>
  </si>
  <si>
    <t>Currency in circulation</t>
  </si>
  <si>
    <t>Deposits of other depository corporations</t>
  </si>
  <si>
    <t>Reserve and free deposits</t>
  </si>
  <si>
    <t>Transferable deposits included in broad money</t>
  </si>
  <si>
    <t>Securities excl. from base money, incl. in broad money</t>
  </si>
  <si>
    <t>Bank of Botswana Certificates held by banks</t>
  </si>
  <si>
    <t>Shares and other equity</t>
  </si>
  <si>
    <t>Funds contributed by owners</t>
  </si>
  <si>
    <t>Retained earnings</t>
  </si>
  <si>
    <t>Current year results</t>
  </si>
  <si>
    <t>General reserve</t>
  </si>
  <si>
    <t>SDR allocations</t>
  </si>
  <si>
    <t>Valuation adjustment</t>
  </si>
  <si>
    <t>Other items (net)</t>
  </si>
  <si>
    <t>Less: other assets</t>
  </si>
  <si>
    <t>Memorandum items:</t>
  </si>
  <si>
    <t>Monetary Base</t>
  </si>
  <si>
    <t>Liabilities to other depository corporations</t>
  </si>
  <si>
    <t>Securities included in broad money</t>
  </si>
  <si>
    <t xml:space="preserve">        1.          Includes Bank of Botswana Certificates.</t>
  </si>
  <si>
    <t xml:space="preserve">        2.          Includes other accounts receivable, other deposit liabilities plus abandoned funds.</t>
  </si>
  <si>
    <t xml:space="preserve">Source:          Bank of Botswana. </t>
  </si>
  <si>
    <r>
      <t>Other financial corporations</t>
    </r>
    <r>
      <rPr>
        <vertAlign val="superscript"/>
        <sz val="12"/>
        <rFont val="CG Times"/>
        <family val="1"/>
      </rPr>
      <t>1</t>
    </r>
  </si>
  <si>
    <r>
      <t>Other resident sectors</t>
    </r>
    <r>
      <rPr>
        <vertAlign val="superscript"/>
        <sz val="12"/>
        <rFont val="CG Times"/>
        <family val="1"/>
      </rPr>
      <t>1</t>
    </r>
  </si>
  <si>
    <r>
      <t>Other liabilities</t>
    </r>
    <r>
      <rPr>
        <vertAlign val="superscript"/>
        <sz val="12"/>
        <rFont val="CG Times"/>
        <family val="1"/>
      </rPr>
      <t>2</t>
    </r>
  </si>
  <si>
    <r>
      <t>Other liabilities</t>
    </r>
    <r>
      <rPr>
        <vertAlign val="superscript"/>
        <sz val="12"/>
        <rFont val="CG Times"/>
        <family val="1"/>
      </rPr>
      <t>1</t>
    </r>
  </si>
  <si>
    <t>TABLE 3.2</t>
  </si>
  <si>
    <t>OTHER DEPOSITORY CORPORATIONS SURVEY</t>
  </si>
  <si>
    <t>Foreign currency</t>
  </si>
  <si>
    <t>Other</t>
  </si>
  <si>
    <t>Claims on central bank</t>
  </si>
  <si>
    <t>Currency</t>
  </si>
  <si>
    <t>Other claims (incl. BOBCs)</t>
  </si>
  <si>
    <t>Other liabilities</t>
  </si>
  <si>
    <t>Liabilities to central bank</t>
  </si>
  <si>
    <t>Deposits included in broad money</t>
  </si>
  <si>
    <t>Transferable deposits</t>
  </si>
  <si>
    <t>less: cash items in process of collection</t>
  </si>
  <si>
    <t>Other deposits</t>
  </si>
  <si>
    <t>Securities other than shares incl. in broad money</t>
  </si>
  <si>
    <t>Loans, of which:</t>
  </si>
  <si>
    <t>Other depository corporations</t>
  </si>
  <si>
    <t>Sources:        Commercial Banks, BSB, BBS and ABC.</t>
  </si>
  <si>
    <t>TABLE 3.3</t>
  </si>
  <si>
    <t>DEPOSITORY CORPORATIONS SURVEY</t>
  </si>
  <si>
    <t>As end of</t>
  </si>
  <si>
    <t>BoB</t>
  </si>
  <si>
    <t>ODCs</t>
  </si>
  <si>
    <t>Domestic claims</t>
  </si>
  <si>
    <t>TOTAL ASSETS</t>
  </si>
  <si>
    <t>Broad money liabilities</t>
  </si>
  <si>
    <t>Currency outside depository corporations</t>
  </si>
  <si>
    <t>Less: cash items in process of collection</t>
  </si>
  <si>
    <t>Other deposits included in broad money</t>
  </si>
  <si>
    <t>Securities other than shares included in broad money</t>
  </si>
  <si>
    <t xml:space="preserve">Currency </t>
  </si>
  <si>
    <t>Less: Claims on central bank</t>
  </si>
  <si>
    <t>Less: Claims on other depository corporations</t>
  </si>
  <si>
    <t>TOTAL LIABILITIES</t>
  </si>
  <si>
    <t xml:space="preserve">         1.          Following the new reporting system, the broad measure of money, M4 ceases to exist. The foreign currency deposits which were previously reported as part of M4 have been reclassified under transferable and other deposits, which go unde</t>
  </si>
  <si>
    <t>Sources:          Bank of Botswana, BBS, BSB, ABC and Commercial Banks.</t>
  </si>
  <si>
    <r>
      <t xml:space="preserve">M1 </t>
    </r>
    <r>
      <rPr>
        <sz val="12"/>
        <rFont val="CG Times"/>
        <family val="1"/>
      </rPr>
      <t xml:space="preserve"> (currency outside depository corporations plus transferable deposits)</t>
    </r>
  </si>
  <si>
    <r>
      <t>M2</t>
    </r>
    <r>
      <rPr>
        <sz val="12"/>
        <rFont val="CG Times"/>
        <family val="1"/>
      </rPr>
      <t xml:space="preserve"> (M1 plus other deposits included in broad money)</t>
    </r>
  </si>
  <si>
    <r>
      <t xml:space="preserve">M3 </t>
    </r>
    <r>
      <rPr>
        <sz val="12"/>
        <rFont val="CG Times"/>
        <family val="1"/>
      </rPr>
      <t>(M2 plus securities incl. in broad money - BoBCs)</t>
    </r>
  </si>
  <si>
    <t>TABLE 3.4</t>
  </si>
  <si>
    <t xml:space="preserve">MONETARY SURVEY: MONTHLY BALANCES </t>
  </si>
  <si>
    <t>1.  NET FOREIGN ASSETS</t>
  </si>
  <si>
    <t xml:space="preserve">      a) Total foreign assets </t>
  </si>
  <si>
    <t xml:space="preserve">          Bank of Botswana </t>
  </si>
  <si>
    <t xml:space="preserve">          (i)    Holdings of SDRs</t>
  </si>
  <si>
    <t xml:space="preserve">          (ii)   Reserve Tranche Position</t>
  </si>
  <si>
    <t xml:space="preserve">          Commercial banks</t>
  </si>
  <si>
    <t xml:space="preserve">      b) Total foreign liabilities of commercial banks</t>
  </si>
  <si>
    <t xml:space="preserve">          (i)    Deposit liabilities to non-residents</t>
  </si>
  <si>
    <t xml:space="preserve">          (ii)   Foreign liabilities of commercial banks</t>
  </si>
  <si>
    <t>2.  DOMESTIC ASSETS (NET)</t>
  </si>
  <si>
    <t xml:space="preserve">      a)  Net claims on govt.</t>
  </si>
  <si>
    <t xml:space="preserve">          (ii)   Claims on central govt.</t>
  </si>
  <si>
    <t xml:space="preserve">          (iii)  Claims on other levels of govt.</t>
  </si>
  <si>
    <t xml:space="preserve">      b)  Claims on parastatals</t>
  </si>
  <si>
    <t xml:space="preserve">      c)  Claims on private sector</t>
  </si>
  <si>
    <t>3.  OTHER ITEMS (NET), of which:</t>
  </si>
  <si>
    <t xml:space="preserve">      a)  Capital and reserves</t>
  </si>
  <si>
    <t xml:space="preserve">           (i)   Official reserves</t>
  </si>
  <si>
    <t xml:space="preserve">           (ii)  Commercial banks</t>
  </si>
  <si>
    <t>4.  MONETARY AGGREGATES</t>
  </si>
  <si>
    <t xml:space="preserve">      a)  Currency outside banks</t>
  </si>
  <si>
    <t xml:space="preserve">      b)  Demand deposits</t>
  </si>
  <si>
    <t xml:space="preserve">      c)  Call, savings, notice and time deposits </t>
  </si>
  <si>
    <t xml:space="preserve">      d)  BoBCs</t>
  </si>
  <si>
    <t xml:space="preserve">      e)  Foreign currency accounts</t>
  </si>
  <si>
    <t>5.  MEMORANDUM ITEMS</t>
  </si>
  <si>
    <t xml:space="preserve">      a)  M1 (currency outside banks plus demand deposits)</t>
  </si>
  <si>
    <t xml:space="preserve">      b)  M2 (M1 plus call, savings, notice and time deposits)</t>
  </si>
  <si>
    <t xml:space="preserve">      d)  M4 (M3 plus FCAs)</t>
  </si>
  <si>
    <t xml:space="preserve">          (i)   Currency outside banks</t>
  </si>
  <si>
    <t xml:space="preserve">          (ii)  Commercial banks' cash and deposits with BoB</t>
  </si>
  <si>
    <t xml:space="preserve">         1.       "Other foreign exchange reserves" includes, the Transactions Balance Tranche, Liquidity Investment Tranche and the Pula Fund.</t>
  </si>
  <si>
    <t xml:space="preserve">         2.       Includes Government Investment Account with BoB.</t>
  </si>
  <si>
    <t xml:space="preserve">         3.       Valuation adjustment (including unsectored liabilities) reflects valuation gains and losses arising from the valuation of foreign exchange reserves </t>
  </si>
  <si>
    <t xml:space="preserve">                   in the domestic currency, as well as net interbank accounts and miscellaneous liabilities.</t>
  </si>
  <si>
    <t xml:space="preserve">         4.       Includes BoBCs held by the non-bank private sector.</t>
  </si>
  <si>
    <t xml:space="preserve">         5.       Reserve money consists of currency outside banks, plus commercial banks' cash and deposits with BoB. </t>
  </si>
  <si>
    <t xml:space="preserve">         6.       Money multiplier is the ratio of the broadest measure of money, M4, to reserve money.</t>
  </si>
  <si>
    <t xml:space="preserve">         7.       Effective April 2004, data for commercial banks include Investec Bank following its takeover by Stanbic Bank.</t>
  </si>
  <si>
    <t>Sources:      Bank of Botswana and Commercial Banks.</t>
  </si>
  <si>
    <r>
      <t xml:space="preserve">          (iii)  Other foreign exchange reserves</t>
    </r>
    <r>
      <rPr>
        <vertAlign val="superscript"/>
        <sz val="14"/>
        <rFont val="CG Times"/>
        <family val="1"/>
      </rPr>
      <t>1</t>
    </r>
  </si>
  <si>
    <r>
      <t xml:space="preserve">          (i)    Central govt. deposits</t>
    </r>
    <r>
      <rPr>
        <vertAlign val="superscript"/>
        <sz val="14"/>
        <rFont val="CG Times"/>
        <family val="1"/>
      </rPr>
      <t>2</t>
    </r>
  </si>
  <si>
    <r>
      <t xml:space="preserve">      b)  Valuation adjustment (including unsectored liabilities)</t>
    </r>
    <r>
      <rPr>
        <vertAlign val="superscript"/>
        <sz val="14"/>
        <rFont val="CG Times"/>
        <family val="1"/>
      </rPr>
      <t>3</t>
    </r>
  </si>
  <si>
    <r>
      <t xml:space="preserve">      c)  M3 (M2 plus BoBCs)</t>
    </r>
    <r>
      <rPr>
        <vertAlign val="superscript"/>
        <sz val="14"/>
        <rFont val="CG Times"/>
        <family val="1"/>
      </rPr>
      <t>4</t>
    </r>
  </si>
  <si>
    <r>
      <t xml:space="preserve">      e)  Reserve money</t>
    </r>
    <r>
      <rPr>
        <vertAlign val="superscript"/>
        <sz val="14"/>
        <rFont val="CG Times"/>
        <family val="1"/>
      </rPr>
      <t>5</t>
    </r>
  </si>
  <si>
    <r>
      <t xml:space="preserve">      f)  Money Multiplier</t>
    </r>
    <r>
      <rPr>
        <vertAlign val="superscript"/>
        <sz val="14"/>
        <rFont val="CG Times"/>
        <family val="1"/>
      </rPr>
      <t>6</t>
    </r>
  </si>
  <si>
    <t>TABLE 3.5</t>
  </si>
  <si>
    <t xml:space="preserve">MONETARY SURVEY: MONTHLY PERCENTAGE CHANGE </t>
  </si>
  <si>
    <t xml:space="preserve">         (i)    Holdings of SDRs</t>
  </si>
  <si>
    <t xml:space="preserve">         (ii)   Reserve Tranche Position</t>
  </si>
  <si>
    <t xml:space="preserve">      b) Total foreign liabilities at commercial banks</t>
  </si>
  <si>
    <t xml:space="preserve">         (i)    Deposit liabilities to non-residents</t>
  </si>
  <si>
    <t xml:space="preserve">         (ii)   Foreign liabilities of commercial banks</t>
  </si>
  <si>
    <t xml:space="preserve">      a) Net Claims on govt.</t>
  </si>
  <si>
    <t xml:space="preserve">         (ii)   Claims on central govt.</t>
  </si>
  <si>
    <t xml:space="preserve">         (iii)  Claims on other levels of govt.</t>
  </si>
  <si>
    <t xml:space="preserve">      b) Claims on parastatals</t>
  </si>
  <si>
    <t xml:space="preserve">      c) Claims on private sector</t>
  </si>
  <si>
    <t xml:space="preserve">      a) Capital and reserves</t>
  </si>
  <si>
    <t xml:space="preserve">         (i)   Official reserves</t>
  </si>
  <si>
    <t xml:space="preserve">         (ii)  Commercial banks</t>
  </si>
  <si>
    <r>
      <t xml:space="preserve">      c)  M3 (M2 plus BoBCs)</t>
    </r>
    <r>
      <rPr>
        <vertAlign val="superscript"/>
        <sz val="12"/>
        <rFont val="CG Times"/>
        <family val="1"/>
      </rPr>
      <t>4</t>
    </r>
  </si>
  <si>
    <r>
      <t xml:space="preserve">      e)  Reserve money</t>
    </r>
    <r>
      <rPr>
        <vertAlign val="superscript"/>
        <sz val="12"/>
        <rFont val="CG Times"/>
        <family val="1"/>
      </rPr>
      <t>5</t>
    </r>
  </si>
  <si>
    <t xml:space="preserve">         (i)   Currency outside banks</t>
  </si>
  <si>
    <t xml:space="preserve">         (ii)  Commercial banks' cash and deposits with BoB</t>
  </si>
  <si>
    <t xml:space="preserve">         1.        "Other foreign exchange reserves" includes, the Transactions Balance Tranche, Liquidity Investment Tranche and the Pula Fund.     </t>
  </si>
  <si>
    <t xml:space="preserve">         2.        Includes Government Investment Account with BoB.</t>
  </si>
  <si>
    <t xml:space="preserve">         3.        Valuation adjustment (including unsectored liabilities) reflects valuation gains and losses arising from the valuation of foreign exchange reserves </t>
  </si>
  <si>
    <t xml:space="preserve">                    in the domestic currency, as well as net interbank accounts and miscellaneous liabilities.</t>
  </si>
  <si>
    <t xml:space="preserve">         4.        Includes BoBCs held by the non-bank private sector.</t>
  </si>
  <si>
    <t xml:space="preserve">         5.        Reserve money consists of currency outside banks, plus commercial banks' cash and deposits with BoB. </t>
  </si>
  <si>
    <t xml:space="preserve">         6.        Effective April 2004, data for commercial banks include Investec Bank following its takeover by Stanbic bank.</t>
  </si>
  <si>
    <t xml:space="preserve">Sources:        Bank of Botswana and Commercial Banks. </t>
  </si>
  <si>
    <r>
      <t xml:space="preserve">         (iii)  Other foreign exchange reserves</t>
    </r>
    <r>
      <rPr>
        <vertAlign val="superscript"/>
        <sz val="14"/>
        <rFont val="CG Times"/>
        <family val="1"/>
      </rPr>
      <t>1</t>
    </r>
  </si>
  <si>
    <r>
      <t xml:space="preserve">         (i)    Central covt. deposits</t>
    </r>
    <r>
      <rPr>
        <vertAlign val="superscript"/>
        <sz val="14"/>
        <rFont val="CG Times"/>
        <family val="1"/>
      </rPr>
      <t>2</t>
    </r>
  </si>
  <si>
    <r>
      <t xml:space="preserve">      b) Valuation adjustment (including unsectored liabilities)</t>
    </r>
    <r>
      <rPr>
        <vertAlign val="superscript"/>
        <sz val="14"/>
        <rFont val="CG Times"/>
        <family val="1"/>
      </rPr>
      <t>3</t>
    </r>
  </si>
  <si>
    <t>TABLE 3.6</t>
  </si>
  <si>
    <t xml:space="preserve">MONETARY SURVEY: YEAR-END/QUARTERLY BALANCES </t>
  </si>
  <si>
    <t xml:space="preserve"> </t>
  </si>
  <si>
    <t xml:space="preserve">     a)  Total foreign assets </t>
  </si>
  <si>
    <t xml:space="preserve">          Bank of Botswana</t>
  </si>
  <si>
    <t xml:space="preserve">      b) Foreign liabilities of commercial banks</t>
  </si>
  <si>
    <t xml:space="preserve">          (i)   Deposit liabilities to non-residents</t>
  </si>
  <si>
    <t xml:space="preserve">          (ii)  Foreign liabilities of commercial banks</t>
  </si>
  <si>
    <t xml:space="preserve">          (ii)  Claims on central govt.</t>
  </si>
  <si>
    <t xml:space="preserve">          -</t>
  </si>
  <si>
    <t xml:space="preserve">          (iii) Claims on other levels of govt.</t>
  </si>
  <si>
    <t xml:space="preserve">          (i)   Official reserves</t>
  </si>
  <si>
    <t xml:space="preserve">          (ii)  Commercial banks</t>
  </si>
  <si>
    <t xml:space="preserve">      a)  Currency outside banks </t>
  </si>
  <si>
    <t xml:space="preserve">      c)  Call, savings, notice and time deposits</t>
  </si>
  <si>
    <t xml:space="preserve">         2.       From January 1997, includes Government Investment Account that was established under the Bank of Botswana Act, 1996 (see Table 3.6, note 2).</t>
  </si>
  <si>
    <t xml:space="preserve">         3.       Valuation adjustment (including unsectored liabilities) reflects valuation gains and losses arising from the valuation of foreign exchange reserves in the domestic currency, as well as</t>
  </si>
  <si>
    <t xml:space="preserve">                   net interbank accounts and miscellaneous liabilities.</t>
  </si>
  <si>
    <t xml:space="preserve">         5.       Reserve money consists of currency outside banks, plus commercial banks' cash and deposits with Bank of Botswana. </t>
  </si>
  <si>
    <t xml:space="preserve">         6.       Money multiplier is the ratio of the broadest measure of money, M4, to reserve money.  However, before the second quarter of 1995, M3 was used instead of M4. </t>
  </si>
  <si>
    <t>Sources:       Bank of Botswana and commercial banks.</t>
  </si>
  <si>
    <r>
      <t xml:space="preserve">          (iii)  Other foreign exchange reserves</t>
    </r>
    <r>
      <rPr>
        <vertAlign val="superscript"/>
        <sz val="12"/>
        <rFont val="CG Times"/>
        <family val="1"/>
      </rPr>
      <t>1</t>
    </r>
  </si>
  <si>
    <r>
      <t xml:space="preserve">          (i)   Central govt. deposits</t>
    </r>
    <r>
      <rPr>
        <vertAlign val="superscript"/>
        <sz val="12"/>
        <rFont val="CG Times"/>
        <family val="1"/>
      </rPr>
      <t>2</t>
    </r>
  </si>
  <si>
    <r>
      <t xml:space="preserve">      b)  Valuation adjustment (including unsectored liabilities)</t>
    </r>
    <r>
      <rPr>
        <vertAlign val="superscript"/>
        <sz val="12"/>
        <rFont val="CG Times"/>
        <family val="1"/>
      </rPr>
      <t>3</t>
    </r>
  </si>
  <si>
    <r>
      <t xml:space="preserve">      f)  Money multiplier</t>
    </r>
    <r>
      <rPr>
        <vertAlign val="superscript"/>
        <sz val="12"/>
        <rFont val="CG Times"/>
        <family val="1"/>
      </rPr>
      <t>6</t>
    </r>
  </si>
  <si>
    <t>TABLE 3.7</t>
  </si>
  <si>
    <t>MONETARY SURVEY: YEAR-ON-YEAR PERCENTAGE CHANGE</t>
  </si>
  <si>
    <t xml:space="preserve">      a)  Total foreign assets </t>
  </si>
  <si>
    <t xml:space="preserve">           Bank of Botswana</t>
  </si>
  <si>
    <t xml:space="preserve">           (i)   Holdings of SDRs</t>
  </si>
  <si>
    <t xml:space="preserve">           (ii)  Reserve Tranche Position</t>
  </si>
  <si>
    <t xml:space="preserve">           Commercial banks</t>
  </si>
  <si>
    <t xml:space="preserve">          (ii)   Claims on central govt</t>
  </si>
  <si>
    <t xml:space="preserve">          (i)    Official reserves</t>
  </si>
  <si>
    <t xml:space="preserve">          (ii)   Commercial banks</t>
  </si>
  <si>
    <t xml:space="preserve">          (i)  Currency outside banks</t>
  </si>
  <si>
    <t xml:space="preserve">          (ii) Commercial banks' cash and deposits with BoB</t>
  </si>
  <si>
    <t xml:space="preserve">         1.        "Other foreign exchange reserves" includes Transactions Balance Tranche, Liquidity Investment Tranche and the Pula Fund.</t>
  </si>
  <si>
    <t xml:space="preserve">         2.        From January 1997, includes Government Investment Account that was established under the Bank of Botswana Act, 1996. (See Table 3.6, note 2).</t>
  </si>
  <si>
    <t xml:space="preserve">         3.        Valuation adjustment (including unsectored liabilities) reflects valuation gains and losses arising from the valuation of foreign exchange reserves in the domestic currency,</t>
  </si>
  <si>
    <t xml:space="preserve">                    as well as net interbank accounts and miscellaneous liabilities.</t>
  </si>
  <si>
    <t xml:space="preserve">         4.        Includes BoBCs held by non-bank private sector.</t>
  </si>
  <si>
    <t xml:space="preserve">         5.        Reserve money consists of currency outside banks, plus commercial banks' cash and deposits with Bank of Botswana. </t>
  </si>
  <si>
    <t>Sources:        Bank of Botswana and commercial banks.</t>
  </si>
  <si>
    <r>
      <t xml:space="preserve">           (iii) Other foreign exchange reserves</t>
    </r>
    <r>
      <rPr>
        <vertAlign val="superscript"/>
        <sz val="12"/>
        <rFont val="CG Times"/>
        <family val="1"/>
      </rPr>
      <t>1</t>
    </r>
  </si>
  <si>
    <r>
      <t xml:space="preserve">          (i)    Central govt. deposits</t>
    </r>
    <r>
      <rPr>
        <vertAlign val="superscript"/>
        <sz val="12"/>
        <rFont val="CG Times"/>
        <family val="1"/>
      </rPr>
      <t>2</t>
    </r>
  </si>
  <si>
    <r>
      <t xml:space="preserve">      b)  Valuation adjustment (including unsectored Liabilities)</t>
    </r>
    <r>
      <rPr>
        <vertAlign val="superscript"/>
        <sz val="12"/>
        <rFont val="CG Times"/>
        <family val="1"/>
      </rPr>
      <t>3</t>
    </r>
  </si>
  <si>
    <r>
      <t xml:space="preserve">      c)  M3 (M2 plus BoBCs</t>
    </r>
    <r>
      <rPr>
        <vertAlign val="superscript"/>
        <sz val="12"/>
        <rFont val="CG Times"/>
        <family val="1"/>
      </rPr>
      <t>4</t>
    </r>
    <r>
      <rPr>
        <sz val="12"/>
        <rFont val="CG Times"/>
        <family val="1"/>
      </rPr>
      <t>)</t>
    </r>
  </si>
  <si>
    <t>TABLE 3.8</t>
  </si>
  <si>
    <t>BANK OF BOTSWANA: ASSETS</t>
  </si>
  <si>
    <t xml:space="preserve">                     International Reserves</t>
  </si>
  <si>
    <t>Loans and</t>
  </si>
  <si>
    <t>Balances</t>
  </si>
  <si>
    <t>Treasury</t>
  </si>
  <si>
    <t>Matched</t>
  </si>
  <si>
    <t>Assets</t>
  </si>
  <si>
    <t>advances to</t>
  </si>
  <si>
    <t>at foreign</t>
  </si>
  <si>
    <t>bills and</t>
  </si>
  <si>
    <t>Pula</t>
  </si>
  <si>
    <t>Liquidity</t>
  </si>
  <si>
    <t>Asset/Liab.</t>
  </si>
  <si>
    <t>at the</t>
  </si>
  <si>
    <t>Total</t>
  </si>
  <si>
    <t>financial</t>
  </si>
  <si>
    <t xml:space="preserve">           Fixed</t>
  </si>
  <si>
    <t>TOTAL</t>
  </si>
  <si>
    <t>End of</t>
  </si>
  <si>
    <t>banks</t>
  </si>
  <si>
    <t>securities</t>
  </si>
  <si>
    <t>Fund</t>
  </si>
  <si>
    <t xml:space="preserve">        Portfolio</t>
  </si>
  <si>
    <t>IMF</t>
  </si>
  <si>
    <t>Reserves</t>
  </si>
  <si>
    <t>institutions</t>
  </si>
  <si>
    <t xml:space="preserve"> assets</t>
  </si>
  <si>
    <t>assets</t>
  </si>
  <si>
    <t>ASSETS</t>
  </si>
  <si>
    <t>1993</t>
  </si>
  <si>
    <t xml:space="preserve">     ...</t>
  </si>
  <si>
    <t>1995</t>
  </si>
  <si>
    <t>1996</t>
  </si>
  <si>
    <t>1997</t>
  </si>
  <si>
    <t>1998</t>
  </si>
  <si>
    <t>June</t>
  </si>
  <si>
    <t>July</t>
  </si>
  <si>
    <t xml:space="preserve">          1.       Data for December 1993 on 'balances at foreign banks' and 'treasury bills and securities' does not separate out the resources invested in the Pula Fund, which was</t>
  </si>
  <si>
    <t xml:space="preserve">                    established in November 1993 by drawing resources from both categories. The resources in the Pula Fund as at the end of December 1993 amounted to P2,506 million.</t>
  </si>
  <si>
    <t xml:space="preserve">         2.        Effective 1994, data on 'balances at foreign banks' and 'treasury bills and securities' were subdivided into the Pula Fund, the Liquidity Portfolio and the Matched</t>
  </si>
  <si>
    <t xml:space="preserve">                    Asset/Liability Portfolio. However, the Matched Asset/Liability Portfolio was phased out in 1996.</t>
  </si>
  <si>
    <t>Source:</t>
  </si>
  <si>
    <t>Bank of Botswana.</t>
  </si>
  <si>
    <r>
      <t>Portfolio</t>
    </r>
    <r>
      <rPr>
        <b/>
        <vertAlign val="superscript"/>
        <sz val="16"/>
        <rFont val="CG Times"/>
        <family val="1"/>
      </rPr>
      <t>1</t>
    </r>
  </si>
  <si>
    <r>
      <t>1994</t>
    </r>
    <r>
      <rPr>
        <b/>
        <vertAlign val="superscript"/>
        <sz val="14"/>
        <rFont val="CG Times"/>
        <family val="1"/>
      </rPr>
      <t>2</t>
    </r>
  </si>
  <si>
    <t>TABLE 3.9</t>
  </si>
  <si>
    <t>BANK OF BOTSWANA: LIABILITIES</t>
  </si>
  <si>
    <t xml:space="preserve">                  Currency in</t>
  </si>
  <si>
    <t xml:space="preserve">             Capital and reserves</t>
  </si>
  <si>
    <t xml:space="preserve">     Deposits by</t>
  </si>
  <si>
    <t xml:space="preserve">                   circulation</t>
  </si>
  <si>
    <t>Paid-up</t>
  </si>
  <si>
    <t>General</t>
  </si>
  <si>
    <t>Revaluation</t>
  </si>
  <si>
    <t>LIABILI-</t>
  </si>
  <si>
    <t>Banks</t>
  </si>
  <si>
    <t>Government</t>
  </si>
  <si>
    <t>Others</t>
  </si>
  <si>
    <t>BoBC's</t>
  </si>
  <si>
    <t>Notes</t>
  </si>
  <si>
    <t>Coins</t>
  </si>
  <si>
    <t>capital</t>
  </si>
  <si>
    <t>reserve</t>
  </si>
  <si>
    <t>liabilities</t>
  </si>
  <si>
    <t>TIES</t>
  </si>
  <si>
    <t>1994</t>
  </si>
  <si>
    <t xml:space="preserve">1995 </t>
  </si>
  <si>
    <t xml:space="preserve">       1.      Bank of Botswana's own securities issued under Section 45 of the Bank of Botswana Act.</t>
  </si>
  <si>
    <t xml:space="preserve">       2.      The second December figure is a result of the revision of the Bank of Botswana Act 1996. Effective Jan. 1997, and in accordance with the new BoB Act 1996 (Part 6, Section 34 (2) and (3)),  </t>
  </si>
  <si>
    <t xml:space="preserve">                Government's accounts were restructured. This change is reflected in a sharp increase in Government deposits with a corresponding decrease in the Revaluation Reserve.</t>
  </si>
  <si>
    <r>
      <t xml:space="preserve">                     BoBCs</t>
    </r>
    <r>
      <rPr>
        <b/>
        <vertAlign val="superscript"/>
        <sz val="16"/>
        <rFont val="CG Times"/>
        <family val="1"/>
      </rPr>
      <t>1</t>
    </r>
    <r>
      <rPr>
        <b/>
        <sz val="16"/>
        <rFont val="CG Times"/>
        <family val="0"/>
      </rPr>
      <t xml:space="preserve"> held by</t>
    </r>
  </si>
  <si>
    <r>
      <t>1996</t>
    </r>
    <r>
      <rPr>
        <b/>
        <vertAlign val="superscript"/>
        <sz val="14"/>
        <rFont val="CG Times"/>
        <family val="1"/>
      </rPr>
      <t xml:space="preserve">2 </t>
    </r>
  </si>
  <si>
    <t>TABLE 3.10</t>
  </si>
  <si>
    <t>NOTES IN CIRCULATION: BY DENOMINATION</t>
  </si>
  <si>
    <t>P1</t>
  </si>
  <si>
    <t>P2</t>
  </si>
  <si>
    <t>P5</t>
  </si>
  <si>
    <t>P10</t>
  </si>
  <si>
    <t>P20</t>
  </si>
  <si>
    <t>P50</t>
  </si>
  <si>
    <t>P100</t>
  </si>
  <si>
    <t xml:space="preserve">1997 </t>
  </si>
  <si>
    <t xml:space="preserve">1998 </t>
  </si>
  <si>
    <t xml:space="preserve">       1.</t>
  </si>
  <si>
    <t>The one Pula, two Pula and five Pula notes will cease to be legal tender effective July 01,2006.</t>
  </si>
  <si>
    <t>TABLE 3.11</t>
  </si>
  <si>
    <t>COINS IN CIRCULATION: BY DENOMINATION</t>
  </si>
  <si>
    <t>Comme-</t>
  </si>
  <si>
    <t>morative</t>
  </si>
  <si>
    <t xml:space="preserve"> 1t</t>
  </si>
  <si>
    <t xml:space="preserve"> 2t</t>
  </si>
  <si>
    <t xml:space="preserve"> 5t</t>
  </si>
  <si>
    <t xml:space="preserve"> 10t</t>
  </si>
  <si>
    <t xml:space="preserve"> 25t</t>
  </si>
  <si>
    <t>50t</t>
  </si>
  <si>
    <t>…</t>
  </si>
  <si>
    <t xml:space="preserve">       1.      The decline to zero in the December 1997 figures is due to the demonetisation of the two-thebe coin, which took place on December 9, 1997.</t>
  </si>
  <si>
    <t xml:space="preserve">       2.      Effective December 1998, the one thebe coin was demonetised and also ceased to be legal tender.  It is being withdrawn from circulation. </t>
  </si>
  <si>
    <t>Source:     Bank of Botswana</t>
  </si>
  <si>
    <r>
      <t>1997</t>
    </r>
    <r>
      <rPr>
        <b/>
        <vertAlign val="superscript"/>
        <sz val="12"/>
        <rFont val="CG Times"/>
        <family val="1"/>
      </rPr>
      <t>1</t>
    </r>
  </si>
  <si>
    <r>
      <t>1998</t>
    </r>
    <r>
      <rPr>
        <b/>
        <vertAlign val="superscript"/>
        <sz val="12"/>
        <rFont val="CG Times"/>
        <family val="1"/>
      </rPr>
      <t>2</t>
    </r>
  </si>
  <si>
    <t>TABLE 3.12</t>
  </si>
  <si>
    <t>COMMERCIAL BANKS: ASSETS</t>
  </si>
  <si>
    <t>Liquid Assets</t>
  </si>
  <si>
    <t>Bank of</t>
  </si>
  <si>
    <t>Bills</t>
  </si>
  <si>
    <t xml:space="preserve">        </t>
  </si>
  <si>
    <t>at</t>
  </si>
  <si>
    <t>due from</t>
  </si>
  <si>
    <t>Botswana</t>
  </si>
  <si>
    <t>purchased</t>
  </si>
  <si>
    <t xml:space="preserve">      </t>
  </si>
  <si>
    <t>domestic</t>
  </si>
  <si>
    <t>foreign</t>
  </si>
  <si>
    <t>Certi-</t>
  </si>
  <si>
    <t>and</t>
  </si>
  <si>
    <t>liquid</t>
  </si>
  <si>
    <t xml:space="preserve"> Loans &amp;</t>
  </si>
  <si>
    <t>Fixed</t>
  </si>
  <si>
    <t>Cash</t>
  </si>
  <si>
    <t>discounted</t>
  </si>
  <si>
    <t xml:space="preserve">        ...</t>
  </si>
  <si>
    <t xml:space="preserve">1995  </t>
  </si>
  <si>
    <t xml:space="preserve">      ...</t>
  </si>
  <si>
    <t xml:space="preserve">1996  </t>
  </si>
  <si>
    <t xml:space="preserve">1997  </t>
  </si>
  <si>
    <t xml:space="preserve">1998  </t>
  </si>
  <si>
    <t xml:space="preserve">       1.        The data reported in column 5 of this Table are from the commercial banks' records and differ from those reported in Table 4.5, which are from Bank of Botswana records of holdings of BoBCs.</t>
  </si>
  <si>
    <t xml:space="preserve">       2.        Break in series - from February 1994 onward, 'balances due from foreign banks' were no longer allowed as liquid assets.</t>
  </si>
  <si>
    <t xml:space="preserve">       3.        Including overdrafts, hire purchase and leasing.</t>
  </si>
  <si>
    <t xml:space="preserve">       4.        Other assets comprises statutory primary reserves, marketable securities, intra-bank balances, accounts receivables, cash in process of collection, other domestic investments and other assets.</t>
  </si>
  <si>
    <t xml:space="preserve">       5.        Effective April 2004, data for commercial banks include Investec Bank following its takeover by Stanbic Bank. </t>
  </si>
  <si>
    <t>Source:       Commercial Banks.</t>
  </si>
  <si>
    <r>
      <t>ficates</t>
    </r>
    <r>
      <rPr>
        <b/>
        <vertAlign val="superscript"/>
        <sz val="16"/>
        <rFont val="CG Times"/>
        <family val="1"/>
      </rPr>
      <t>1</t>
    </r>
  </si>
  <si>
    <r>
      <t>banks</t>
    </r>
    <r>
      <rPr>
        <b/>
        <vertAlign val="superscript"/>
        <sz val="16"/>
        <rFont val="CG Times"/>
        <family val="1"/>
      </rPr>
      <t>2</t>
    </r>
  </si>
  <si>
    <r>
      <t>advances</t>
    </r>
    <r>
      <rPr>
        <b/>
        <vertAlign val="superscript"/>
        <sz val="16"/>
        <rFont val="CG Times"/>
        <family val="1"/>
      </rPr>
      <t>3</t>
    </r>
  </si>
  <si>
    <r>
      <t>assets</t>
    </r>
    <r>
      <rPr>
        <b/>
        <vertAlign val="superscript"/>
        <sz val="16"/>
        <rFont val="CG Times"/>
        <family val="1"/>
      </rPr>
      <t>4</t>
    </r>
  </si>
  <si>
    <t>TABLE 3.13</t>
  </si>
  <si>
    <t>COMMERCIAL BANKS: LIABILITIES</t>
  </si>
  <si>
    <t xml:space="preserve">      Balances due to</t>
  </si>
  <si>
    <t xml:space="preserve">           Deposits from the public</t>
  </si>
  <si>
    <t>Capital</t>
  </si>
  <si>
    <t xml:space="preserve">  Government</t>
  </si>
  <si>
    <t>Current</t>
  </si>
  <si>
    <t>Notice</t>
  </si>
  <si>
    <t>deposits</t>
  </si>
  <si>
    <t>&amp; call</t>
  </si>
  <si>
    <t>Savings</t>
  </si>
  <si>
    <t>&amp; time</t>
  </si>
  <si>
    <t>from public</t>
  </si>
  <si>
    <t>reserves</t>
  </si>
  <si>
    <t>LIABILITIES</t>
  </si>
  <si>
    <t xml:space="preserve">1996 </t>
  </si>
  <si>
    <t xml:space="preserve">         1.</t>
  </si>
  <si>
    <t xml:space="preserve">Some revisions were made, in June 1994, to the monetary statistics data after clarifying the compostion of interbranch balances. </t>
  </si>
  <si>
    <t xml:space="preserve">         2.        Effective April 2004, data for commercial banks include Investec Bank following its takeover by Stanbic bank.</t>
  </si>
  <si>
    <t>Commercial Banks.</t>
  </si>
  <si>
    <r>
      <t>liabilities</t>
    </r>
    <r>
      <rPr>
        <b/>
        <vertAlign val="superscript"/>
        <sz val="16"/>
        <rFont val="CG Times"/>
        <family val="1"/>
      </rPr>
      <t>1</t>
    </r>
  </si>
  <si>
    <t>TABLE 3.14</t>
  </si>
  <si>
    <t>COMMERCIAL BANKS: LIQUID ASSETS</t>
  </si>
  <si>
    <t>ACTUAL LESS</t>
  </si>
  <si>
    <t xml:space="preserve">                            Actual Liquid Assets</t>
  </si>
  <si>
    <t>REQUIRED</t>
  </si>
  <si>
    <t>Required</t>
  </si>
  <si>
    <t>LIQUID</t>
  </si>
  <si>
    <t>held</t>
  </si>
  <si>
    <t>purchased &amp;</t>
  </si>
  <si>
    <t>(2+3+4+5)</t>
  </si>
  <si>
    <t xml:space="preserve">           (6-1)</t>
  </si>
  <si>
    <t xml:space="preserve">End of </t>
  </si>
  <si>
    <t>1</t>
  </si>
  <si>
    <t>2</t>
  </si>
  <si>
    <t>3</t>
  </si>
  <si>
    <t>4</t>
  </si>
  <si>
    <t>5</t>
  </si>
  <si>
    <t>6</t>
  </si>
  <si>
    <t>7</t>
  </si>
  <si>
    <t xml:space="preserve">       1.       The required liquid assets are calculated on the basis of average daily balance of deposit levels two months earlier. Effective August 1996,</t>
  </si>
  <si>
    <t xml:space="preserve">                 required liquid assets were 10% of commercial banks' daily average deposit balances compared to 20% that prevailed prior to this date.</t>
  </si>
  <si>
    <t xml:space="preserve">       2.       Cash and balances encompasses cash and (Pula) balances held with Bank of Botswana and domestic banks (balances withdrawable</t>
  </si>
  <si>
    <t xml:space="preserve">                 on demand only).</t>
  </si>
  <si>
    <t xml:space="preserve">       3.       From February 1994 onward, includes foreign notes and coins only.  Balances due from foreign banks were no longer allowed</t>
  </si>
  <si>
    <t xml:space="preserve">                 as liquid assets.</t>
  </si>
  <si>
    <t xml:space="preserve">       4.       The data reported in column 5 of this table are from the commercial banks' records and differ from those reported in </t>
  </si>
  <si>
    <t xml:space="preserve">                 Tables 3.1 and 4.5, which are from Bank of Botswana records of holdings of BoBCs.</t>
  </si>
  <si>
    <t xml:space="preserve">       5.       Effective April 2004, data for commercial banks include Investec Bank following its takeover by Stanbic Bank. </t>
  </si>
  <si>
    <r>
      <t xml:space="preserve"> assets</t>
    </r>
    <r>
      <rPr>
        <b/>
        <vertAlign val="superscript"/>
        <sz val="14"/>
        <rFont val="CG Times"/>
        <family val="1"/>
      </rPr>
      <t>1</t>
    </r>
  </si>
  <si>
    <r>
      <t>balances</t>
    </r>
    <r>
      <rPr>
        <b/>
        <vertAlign val="superscript"/>
        <sz val="14"/>
        <rFont val="CG Times"/>
        <family val="1"/>
      </rPr>
      <t>2</t>
    </r>
  </si>
  <si>
    <r>
      <t>abroad</t>
    </r>
    <r>
      <rPr>
        <b/>
        <vertAlign val="superscript"/>
        <sz val="14"/>
        <rFont val="CG Times"/>
        <family val="1"/>
      </rPr>
      <t>3</t>
    </r>
  </si>
  <si>
    <r>
      <t>Certificates</t>
    </r>
    <r>
      <rPr>
        <b/>
        <vertAlign val="superscript"/>
        <sz val="14"/>
        <rFont val="CG Times"/>
        <family val="1"/>
      </rPr>
      <t>4</t>
    </r>
  </si>
  <si>
    <t>TABLE 3.15</t>
  </si>
  <si>
    <t xml:space="preserve">COMMERCIAL BANKS: RESERVES </t>
  </si>
  <si>
    <t>% of Total</t>
  </si>
  <si>
    <t xml:space="preserve">Current Account </t>
  </si>
  <si>
    <t>Average</t>
  </si>
  <si>
    <t xml:space="preserve"> Reserves</t>
  </si>
  <si>
    <t>(1 + 2)</t>
  </si>
  <si>
    <t>(3/4)</t>
  </si>
  <si>
    <t xml:space="preserve">Required reserves at the Bank of Botswana (BoB) are for a period of one month and are calculated on the basis of deposits </t>
  </si>
  <si>
    <t>two months earlier. Foreign Currency Accounts in pula terms have been netted out from the average total deposits to calculate</t>
  </si>
  <si>
    <t>primary reserve requirements.</t>
  </si>
  <si>
    <t xml:space="preserve">       2.</t>
  </si>
  <si>
    <t>Current account balances as at end of period.</t>
  </si>
  <si>
    <t xml:space="preserve">       3.</t>
  </si>
  <si>
    <t>The average of commercial banks' deposit balance for the period.</t>
  </si>
  <si>
    <t xml:space="preserve">       4.</t>
  </si>
  <si>
    <t>The percentage is calculated using the current month deposit liability averages.</t>
  </si>
  <si>
    <t xml:space="preserve">       5.</t>
  </si>
  <si>
    <t>Up to November 1993, required reserves were 8 percent of current deposits, 6 percent of call deposits and 3 percent of</t>
  </si>
  <si>
    <t>savings deposits, and were held partly as cash and partly in a current account at BoB.  Effective February 2006, required</t>
  </si>
  <si>
    <t>reserves are 5 percent of average daily deposits and are exclusively held in (non-interest earning) reserve accounts at BoB.</t>
  </si>
  <si>
    <t xml:space="preserve">       6.</t>
  </si>
  <si>
    <t xml:space="preserve">From February 1997, the reserve requirement account was established resulting in total reserves being the sum of  </t>
  </si>
  <si>
    <t>required reserves and current account balances at Bank of Botswana.</t>
  </si>
  <si>
    <t xml:space="preserve">       7.</t>
  </si>
  <si>
    <t>Effective April 2004, data for commercial banks include Investec Bank following its takeover by Stanbic Bank.</t>
  </si>
  <si>
    <t xml:space="preserve">Source:                  </t>
  </si>
  <si>
    <t>Commercial Banks and Bank of Botswana.</t>
  </si>
  <si>
    <r>
      <t>Reserves</t>
    </r>
    <r>
      <rPr>
        <b/>
        <vertAlign val="superscript"/>
        <sz val="14"/>
        <rFont val="CG Times"/>
        <family val="1"/>
      </rPr>
      <t>4</t>
    </r>
    <r>
      <rPr>
        <b/>
        <sz val="14"/>
        <rFont val="CG Times"/>
        <family val="0"/>
      </rPr>
      <t xml:space="preserve"> to</t>
    </r>
  </si>
  <si>
    <r>
      <t>Required</t>
    </r>
    <r>
      <rPr>
        <b/>
        <vertAlign val="superscript"/>
        <sz val="14"/>
        <rFont val="CG Times"/>
        <family val="1"/>
      </rPr>
      <t>1</t>
    </r>
  </si>
  <si>
    <r>
      <t xml:space="preserve"> Balances/Excess</t>
    </r>
    <r>
      <rPr>
        <b/>
        <vertAlign val="superscript"/>
        <sz val="14"/>
        <rFont val="CG Times"/>
        <family val="1"/>
      </rPr>
      <t>2</t>
    </r>
  </si>
  <si>
    <r>
      <t>Average</t>
    </r>
    <r>
      <rPr>
        <b/>
        <vertAlign val="superscript"/>
        <sz val="14"/>
        <rFont val="CG Times"/>
        <family val="1"/>
      </rPr>
      <t>3</t>
    </r>
  </si>
  <si>
    <r>
      <t>1993</t>
    </r>
    <r>
      <rPr>
        <b/>
        <vertAlign val="superscript"/>
        <sz val="14"/>
        <rFont val="CG Times"/>
        <family val="1"/>
      </rPr>
      <t>5</t>
    </r>
    <r>
      <rPr>
        <b/>
        <sz val="14"/>
        <rFont val="CG Times"/>
        <family val="0"/>
      </rPr>
      <t xml:space="preserve"> </t>
    </r>
  </si>
  <si>
    <r>
      <t>1997</t>
    </r>
    <r>
      <rPr>
        <b/>
        <vertAlign val="superscript"/>
        <sz val="14"/>
        <rFont val="CG Times"/>
        <family val="1"/>
      </rPr>
      <t>6</t>
    </r>
  </si>
  <si>
    <t>TABLE 3.16</t>
  </si>
  <si>
    <t>COMMERCIAL BANKS: DEPOSITS BY HOLDER</t>
  </si>
  <si>
    <t xml:space="preserve">      Government</t>
  </si>
  <si>
    <t xml:space="preserve">          Business</t>
  </si>
  <si>
    <t>Central</t>
  </si>
  <si>
    <t>Local</t>
  </si>
  <si>
    <t>Parastatals</t>
  </si>
  <si>
    <t>Resident</t>
  </si>
  <si>
    <t>Non-resident</t>
  </si>
  <si>
    <t>Households</t>
  </si>
  <si>
    <t xml:space="preserve">1995   </t>
  </si>
  <si>
    <t xml:space="preserve">1996   </t>
  </si>
  <si>
    <t xml:space="preserve">1997   </t>
  </si>
  <si>
    <t xml:space="preserve">1998   </t>
  </si>
  <si>
    <t>TABLE 3.17</t>
  </si>
  <si>
    <t>COMMERCIAL BANKS: DEPOSITS BY TYPE</t>
  </si>
  <si>
    <t>31-Day</t>
  </si>
  <si>
    <t>88-Day</t>
  </si>
  <si>
    <t>Fixed up to</t>
  </si>
  <si>
    <t xml:space="preserve">     Fixed up to</t>
  </si>
  <si>
    <t xml:space="preserve">  Fixed over</t>
  </si>
  <si>
    <t>Call</t>
  </si>
  <si>
    <t>6 months</t>
  </si>
  <si>
    <t>12 months</t>
  </si>
  <si>
    <t xml:space="preserve">   TOTAL</t>
  </si>
  <si>
    <t>1.</t>
  </si>
  <si>
    <t xml:space="preserve"> Source:</t>
  </si>
  <si>
    <t>TABLE 3.18</t>
  </si>
  <si>
    <t>COMMERCIAL BANKS: DEPOSITS BY HOLDER (PERCENTAGE DISTRIBUTION)</t>
  </si>
  <si>
    <t xml:space="preserve">             Business</t>
  </si>
  <si>
    <t xml:space="preserve"> Non-resident</t>
  </si>
  <si>
    <t>1999</t>
  </si>
  <si>
    <t>2000</t>
  </si>
  <si>
    <t>2001</t>
  </si>
  <si>
    <t xml:space="preserve">       1.    Effective April 2004, data for commercial banks include Investec Bank following its</t>
  </si>
  <si>
    <t xml:space="preserve">              takeover by Stanbic Bank. </t>
  </si>
  <si>
    <t>Source:   Commercial Banks.</t>
  </si>
  <si>
    <t>TABLE 3.19</t>
  </si>
  <si>
    <t>COMMERCIAL BANKS: DEPOSITS BY TYPE (PERCENTAGE DISTRIBUTION)</t>
  </si>
  <si>
    <t>Fixed over</t>
  </si>
  <si>
    <t xml:space="preserve"> 1.</t>
  </si>
  <si>
    <t xml:space="preserve">   Source:      </t>
  </si>
  <si>
    <t>TABLE 3.20</t>
  </si>
  <si>
    <t>COMMERCIAL BANKS: LOANS AND ADVANCES OUTSTANDING BY SECTOR</t>
  </si>
  <si>
    <t>Electri-</t>
  </si>
  <si>
    <t>Business</t>
  </si>
  <si>
    <t xml:space="preserve">            Government</t>
  </si>
  <si>
    <t>Parasta-</t>
  </si>
  <si>
    <t>House-</t>
  </si>
  <si>
    <t>Agricul-</t>
  </si>
  <si>
    <t>Manufac-</t>
  </si>
  <si>
    <t>city &amp;</t>
  </si>
  <si>
    <t>Construc-</t>
  </si>
  <si>
    <t>Trans-</t>
  </si>
  <si>
    <t xml:space="preserve">        Non-</t>
  </si>
  <si>
    <t>tals</t>
  </si>
  <si>
    <t>holds</t>
  </si>
  <si>
    <t xml:space="preserve"> ture</t>
  </si>
  <si>
    <t>Mining</t>
  </si>
  <si>
    <t>turing</t>
  </si>
  <si>
    <t>water</t>
  </si>
  <si>
    <t>tion</t>
  </si>
  <si>
    <t>Trade</t>
  </si>
  <si>
    <t>port</t>
  </si>
  <si>
    <t>Finance</t>
  </si>
  <si>
    <t>services</t>
  </si>
  <si>
    <t xml:space="preserve"> resident</t>
  </si>
  <si>
    <t xml:space="preserve">         1.    'Other' comprises real estate, community services and tourism and hotels sectors.</t>
  </si>
  <si>
    <t xml:space="preserve">         2.    'Business Resident Total' includes all sectors, except Central and Local Government and Households.</t>
  </si>
  <si>
    <t xml:space="preserve">         3.    Total loans and advances in this Table may not be identical with those in Table 3.19 due to timing differences between the monthly and quarterly data submitted by commercial banks.</t>
  </si>
  <si>
    <t xml:space="preserve">         4.    Effective April 2004, data for commercial banks include Investec Bank following its takeover by Stanbic Bank.</t>
  </si>
  <si>
    <t xml:space="preserve"> Source: </t>
  </si>
  <si>
    <t xml:space="preserve">   Commercial Banks.</t>
  </si>
  <si>
    <r>
      <t>Other</t>
    </r>
    <r>
      <rPr>
        <b/>
        <vertAlign val="superscript"/>
        <sz val="16"/>
        <rFont val="CG Times"/>
        <family val="1"/>
      </rPr>
      <t xml:space="preserve">1 </t>
    </r>
  </si>
  <si>
    <r>
      <t xml:space="preserve">        Total</t>
    </r>
    <r>
      <rPr>
        <b/>
        <vertAlign val="superscript"/>
        <sz val="16"/>
        <rFont val="CG Times"/>
        <family val="1"/>
      </rPr>
      <t>2</t>
    </r>
  </si>
  <si>
    <r>
      <t>TOTAL</t>
    </r>
    <r>
      <rPr>
        <b/>
        <vertAlign val="superscript"/>
        <sz val="16"/>
        <rFont val="CG Times"/>
        <family val="1"/>
      </rPr>
      <t>3</t>
    </r>
  </si>
  <si>
    <t>TABLE 3.21</t>
  </si>
  <si>
    <t>COMMERCIAL BANKS: OUTSTANDING LOANS AND ADVANCES TO HOUSEHOLDS</t>
  </si>
  <si>
    <t>Motor</t>
  </si>
  <si>
    <t>Property</t>
  </si>
  <si>
    <t>Vehicle</t>
  </si>
  <si>
    <t>2004</t>
  </si>
  <si>
    <t>2005</t>
  </si>
  <si>
    <t>2006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</si>
</sst>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0.000"/>
    <numFmt numFmtId="168" formatCode="[$-409]mmm\-yy;@"/>
    <numFmt numFmtId="169" formatCode="&quot;P&quot;#,##0_);[Red]\(&quot;P&quot;#,##0\)"/>
    <numFmt numFmtId="170" formatCode="#,##0.0;[Red]#,##0.0"/>
    <numFmt numFmtId="171" formatCode="###.0"/>
    <numFmt numFmtId="172" formatCode="#\ ###"/>
    <numFmt numFmtId="173" formatCode="_(* #,##0_);_(* \(#,##0\);_(* &quot;-&quot;??_);_(@_)"/>
    <numFmt numFmtId="174" formatCode="###\ ###.0"/>
    <numFmt numFmtId="175" formatCode="###\ ###"/>
    <numFmt numFmtId="176" formatCode="#,##0.0000000000"/>
    <numFmt numFmtId="177" formatCode="0.0_)"/>
    <numFmt numFmtId="178" formatCode="_-* #,##0_-;\-* #,##0_-;_-* &quot;-&quot;??_-;_-@_-"/>
    <numFmt numFmtId="179" formatCode="_-* #,##0.0_-;\-* #,##0.0_-;_-* &quot;-&quot;??_-;_-@_-"/>
    <numFmt numFmtId="180" formatCode="#,##0.0000"/>
    <numFmt numFmtId="181" formatCode="0.0000"/>
    <numFmt numFmtId="182" formatCode="#,##0.000"/>
  </numFmts>
  <fonts count="49">
    <font>
      <sz val="10"/>
      <name val="Arial"/>
      <family val="0"/>
    </font>
    <font>
      <sz val="10"/>
      <name val="Times New Roman"/>
      <family val="0"/>
    </font>
    <font>
      <sz val="8"/>
      <name val="Arial"/>
      <family val="0"/>
    </font>
    <font>
      <b/>
      <sz val="12"/>
      <name val="CG Times"/>
      <family val="1"/>
    </font>
    <font>
      <sz val="12"/>
      <name val="CG Times"/>
      <family val="1"/>
    </font>
    <font>
      <b/>
      <i/>
      <sz val="12"/>
      <name val="CG Times"/>
      <family val="1"/>
    </font>
    <font>
      <sz val="12"/>
      <color indexed="8"/>
      <name val="CG Times"/>
      <family val="1"/>
    </font>
    <font>
      <b/>
      <sz val="12"/>
      <color indexed="8"/>
      <name val="CG Times"/>
      <family val="1"/>
    </font>
    <font>
      <vertAlign val="superscript"/>
      <sz val="12"/>
      <name val="CG Times"/>
      <family val="1"/>
    </font>
    <font>
      <i/>
      <sz val="10"/>
      <name val="Arial"/>
      <family val="0"/>
    </font>
    <font>
      <b/>
      <i/>
      <sz val="12"/>
      <color indexed="8"/>
      <name val="CG Times"/>
      <family val="1"/>
    </font>
    <font>
      <sz val="10"/>
      <color indexed="8"/>
      <name val="Arial"/>
      <family val="0"/>
    </font>
    <font>
      <b/>
      <sz val="14"/>
      <name val="CG Times"/>
      <family val="0"/>
    </font>
    <font>
      <sz val="10"/>
      <name val="CG Times (W1)"/>
      <family val="0"/>
    </font>
    <font>
      <b/>
      <sz val="16"/>
      <name val="CG Times"/>
      <family val="1"/>
    </font>
    <font>
      <sz val="14"/>
      <name val="CG Times"/>
      <family val="1"/>
    </font>
    <font>
      <vertAlign val="superscript"/>
      <sz val="14"/>
      <name val="CG Times"/>
      <family val="1"/>
    </font>
    <font>
      <b/>
      <i/>
      <sz val="14"/>
      <name val="CG Times"/>
      <family val="1"/>
    </font>
    <font>
      <sz val="8"/>
      <name val="Times New Roman"/>
      <family val="0"/>
    </font>
    <font>
      <b/>
      <sz val="12"/>
      <name val="Arial"/>
      <family val="0"/>
    </font>
    <font>
      <sz val="16"/>
      <name val="CG Times"/>
      <family val="1"/>
    </font>
    <font>
      <b/>
      <sz val="8"/>
      <name val="Times New Roman"/>
      <family val="0"/>
    </font>
    <font>
      <sz val="10"/>
      <name val="CG Times"/>
      <family val="0"/>
    </font>
    <font>
      <sz val="12"/>
      <name val="Arial"/>
      <family val="0"/>
    </font>
    <font>
      <b/>
      <sz val="12"/>
      <name val="Times New Roman"/>
      <family val="0"/>
    </font>
    <font>
      <b/>
      <sz val="14"/>
      <name val="Times New Roman"/>
      <family val="0"/>
    </font>
    <font>
      <sz val="14"/>
      <name val="Arial"/>
      <family val="0"/>
    </font>
    <font>
      <sz val="12"/>
      <name val="Times New Roman"/>
      <family val="0"/>
    </font>
    <font>
      <b/>
      <vertAlign val="superscript"/>
      <sz val="16"/>
      <name val="CG Times"/>
      <family val="1"/>
    </font>
    <font>
      <b/>
      <vertAlign val="superscript"/>
      <sz val="14"/>
      <name val="CG Times"/>
      <family val="1"/>
    </font>
    <font>
      <b/>
      <sz val="10"/>
      <name val="CG Times"/>
      <family val="0"/>
    </font>
    <font>
      <b/>
      <vertAlign val="superscript"/>
      <sz val="12"/>
      <name val="CG Times"/>
      <family val="1"/>
    </font>
    <font>
      <b/>
      <i/>
      <sz val="12"/>
      <name val="Arial"/>
      <family val="0"/>
    </font>
    <font>
      <sz val="8"/>
      <name val="CG Times"/>
      <family val="0"/>
    </font>
    <font>
      <sz val="16"/>
      <name val="Arial"/>
      <family val="0"/>
    </font>
    <font>
      <b/>
      <i/>
      <sz val="16"/>
      <name val="CG Times"/>
      <family val="1"/>
    </font>
    <font>
      <b/>
      <vertAlign val="superscript"/>
      <sz val="10"/>
      <name val="CG Times"/>
      <family val="1"/>
    </font>
    <font>
      <b/>
      <sz val="11"/>
      <name val="CG Times"/>
      <family val="0"/>
    </font>
    <font>
      <b/>
      <i/>
      <sz val="10"/>
      <name val="CG Times"/>
      <family val="1"/>
    </font>
    <font>
      <sz val="11"/>
      <name val="CG Times"/>
      <family val="1"/>
    </font>
    <font>
      <b/>
      <sz val="10"/>
      <name val="Arial"/>
      <family val="0"/>
    </font>
    <font>
      <b/>
      <sz val="11"/>
      <name val="Arial"/>
      <family val="0"/>
    </font>
    <font>
      <b/>
      <sz val="8"/>
      <name val="CG Times"/>
      <family val="0"/>
    </font>
    <font>
      <sz val="12"/>
      <name val="CG Times (W1)"/>
      <family val="0"/>
    </font>
    <font>
      <sz val="14"/>
      <name val="CG Times (W1)"/>
      <family val="0"/>
    </font>
    <font>
      <b/>
      <sz val="14"/>
      <name val="Arial"/>
      <family val="0"/>
    </font>
    <font>
      <b/>
      <u val="single"/>
      <sz val="12"/>
      <name val="CG Times"/>
      <family val="1"/>
    </font>
    <font>
      <sz val="12"/>
      <color indexed="12"/>
      <name val="CG Times"/>
      <family val="1"/>
    </font>
    <font>
      <b/>
      <sz val="12"/>
      <name val="CG Times (W1)"/>
      <family val="0"/>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lightDown"/>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3" fillId="0" borderId="0">
      <alignment/>
      <protection/>
    </xf>
    <xf numFmtId="0" fontId="1" fillId="0" borderId="0">
      <alignment/>
      <protection/>
    </xf>
    <xf numFmtId="9" fontId="0" fillId="0" borderId="0" applyFont="0" applyFill="0" applyBorder="0" applyAlignment="0" applyProtection="0"/>
  </cellStyleXfs>
  <cellXfs count="1149">
    <xf numFmtId="0" fontId="0" fillId="0" borderId="0" xfId="0" applyAlignment="1">
      <alignment/>
    </xf>
    <xf numFmtId="0" fontId="3" fillId="2" borderId="0" xfId="0" applyFont="1" applyFill="1" applyBorder="1" applyAlignment="1">
      <alignment/>
    </xf>
    <xf numFmtId="0" fontId="0" fillId="2" borderId="0" xfId="0" applyFill="1" applyAlignment="1">
      <alignment/>
    </xf>
    <xf numFmtId="0" fontId="4" fillId="2" borderId="0" xfId="0" applyFont="1" applyFill="1" applyAlignment="1">
      <alignment/>
    </xf>
    <xf numFmtId="0" fontId="0" fillId="2" borderId="0" xfId="0" applyFill="1" applyBorder="1" applyAlignment="1">
      <alignment/>
    </xf>
    <xf numFmtId="0" fontId="3" fillId="2" borderId="1" xfId="21" applyFont="1" applyFill="1" applyBorder="1" applyAlignment="1">
      <alignment horizontal="left"/>
      <protection/>
    </xf>
    <xf numFmtId="0" fontId="4" fillId="2" borderId="1" xfId="0" applyFont="1" applyFill="1" applyBorder="1" applyAlignment="1">
      <alignment/>
    </xf>
    <xf numFmtId="0" fontId="0" fillId="2" borderId="1" xfId="0" applyFill="1" applyBorder="1" applyAlignment="1">
      <alignment/>
    </xf>
    <xf numFmtId="0" fontId="3" fillId="2" borderId="0" xfId="21" applyFont="1" applyFill="1" applyBorder="1" applyAlignment="1">
      <alignment horizontal="left"/>
      <protection/>
    </xf>
    <xf numFmtId="0" fontId="3" fillId="2" borderId="1" xfId="0" applyFont="1" applyFill="1" applyBorder="1" applyAlignment="1">
      <alignment/>
    </xf>
    <xf numFmtId="168" fontId="3" fillId="2" borderId="1" xfId="0" applyNumberFormat="1" applyFont="1" applyFill="1" applyBorder="1" applyAlignment="1">
      <alignment horizontal="right"/>
    </xf>
    <xf numFmtId="168" fontId="3" fillId="2" borderId="2" xfId="0" applyNumberFormat="1" applyFont="1" applyFill="1" applyBorder="1" applyAlignment="1">
      <alignment horizontal="right"/>
    </xf>
    <xf numFmtId="0" fontId="3" fillId="2" borderId="0" xfId="0" applyFont="1" applyFill="1" applyAlignment="1">
      <alignment/>
    </xf>
    <xf numFmtId="164" fontId="3" fillId="2" borderId="0" xfId="0" applyNumberFormat="1" applyFont="1" applyFill="1" applyAlignment="1">
      <alignment/>
    </xf>
    <xf numFmtId="164" fontId="5" fillId="2" borderId="0" xfId="0" applyNumberFormat="1" applyFont="1" applyFill="1" applyAlignment="1">
      <alignment/>
    </xf>
    <xf numFmtId="164" fontId="3" fillId="2" borderId="0" xfId="0" applyNumberFormat="1" applyFont="1" applyFill="1" applyBorder="1" applyAlignment="1">
      <alignment/>
    </xf>
    <xf numFmtId="164" fontId="3" fillId="2" borderId="3" xfId="0" applyNumberFormat="1" applyFont="1" applyFill="1" applyBorder="1" applyAlignment="1">
      <alignment/>
    </xf>
    <xf numFmtId="0" fontId="3" fillId="2" borderId="0" xfId="0" applyFont="1" applyFill="1" applyAlignment="1">
      <alignment horizontal="left" indent="1"/>
    </xf>
    <xf numFmtId="0" fontId="4" fillId="2" borderId="0" xfId="0" applyFont="1" applyFill="1" applyAlignment="1">
      <alignment horizontal="left" indent="2"/>
    </xf>
    <xf numFmtId="164" fontId="4" fillId="2" borderId="0" xfId="0" applyNumberFormat="1" applyFont="1" applyFill="1" applyAlignment="1">
      <alignment/>
    </xf>
    <xf numFmtId="164" fontId="4" fillId="2" borderId="0" xfId="0" applyNumberFormat="1" applyFont="1" applyFill="1" applyBorder="1" applyAlignment="1">
      <alignment/>
    </xf>
    <xf numFmtId="164" fontId="4" fillId="2" borderId="0" xfId="0" applyNumberFormat="1" applyFont="1" applyFill="1" applyAlignment="1" quotePrefix="1">
      <alignment horizontal="right"/>
    </xf>
    <xf numFmtId="0" fontId="6" fillId="2" borderId="0" xfId="0" applyFont="1" applyFill="1" applyAlignment="1">
      <alignment horizontal="left" indent="2"/>
    </xf>
    <xf numFmtId="164" fontId="3" fillId="2" borderId="0" xfId="0" applyNumberFormat="1" applyFont="1" applyFill="1" applyAlignment="1" quotePrefix="1">
      <alignment horizontal="right"/>
    </xf>
    <xf numFmtId="0" fontId="4" fillId="2" borderId="0" xfId="0" applyFont="1" applyFill="1" applyAlignment="1">
      <alignment horizontal="left" indent="1"/>
    </xf>
    <xf numFmtId="164" fontId="7" fillId="2" borderId="0" xfId="0" applyNumberFormat="1" applyFont="1" applyFill="1" applyAlignment="1">
      <alignment/>
    </xf>
    <xf numFmtId="164" fontId="7" fillId="2" borderId="0" xfId="0" applyNumberFormat="1" applyFont="1" applyFill="1" applyAlignment="1" quotePrefix="1">
      <alignment horizontal="right"/>
    </xf>
    <xf numFmtId="0" fontId="7" fillId="2" borderId="0" xfId="0" applyFont="1" applyFill="1" applyAlignment="1">
      <alignment horizontal="left" indent="1"/>
    </xf>
    <xf numFmtId="0" fontId="7" fillId="2" borderId="0" xfId="0" applyFont="1" applyFill="1" applyAlignment="1">
      <alignment horizontal="left"/>
    </xf>
    <xf numFmtId="4" fontId="7" fillId="2" borderId="0" xfId="0" applyNumberFormat="1" applyFont="1" applyFill="1" applyAlignment="1">
      <alignment/>
    </xf>
    <xf numFmtId="0" fontId="3" fillId="2" borderId="0" xfId="0" applyFont="1" applyFill="1" applyAlignment="1">
      <alignment horizontal="left"/>
    </xf>
    <xf numFmtId="2" fontId="4" fillId="2" borderId="0" xfId="0" applyNumberFormat="1" applyFont="1" applyFill="1" applyAlignment="1">
      <alignment/>
    </xf>
    <xf numFmtId="4" fontId="3" fillId="2" borderId="0" xfId="0" applyNumberFormat="1" applyFont="1" applyFill="1" applyAlignment="1">
      <alignment/>
    </xf>
    <xf numFmtId="0" fontId="4" fillId="2" borderId="1" xfId="0" applyFont="1" applyFill="1" applyBorder="1" applyAlignment="1">
      <alignment horizontal="left" indent="2"/>
    </xf>
    <xf numFmtId="164" fontId="4" fillId="2" borderId="1" xfId="0" applyNumberFormat="1" applyFont="1" applyFill="1" applyBorder="1" applyAlignment="1">
      <alignment/>
    </xf>
    <xf numFmtId="0" fontId="4" fillId="2" borderId="0" xfId="0" applyFont="1" applyFill="1" applyBorder="1" applyAlignment="1">
      <alignment/>
    </xf>
    <xf numFmtId="0" fontId="4" fillId="2" borderId="0" xfId="0" applyFont="1" applyFill="1" applyAlignment="1">
      <alignment wrapText="1"/>
    </xf>
    <xf numFmtId="0" fontId="3" fillId="2" borderId="2" xfId="0" applyFont="1" applyFill="1" applyBorder="1" applyAlignment="1">
      <alignment/>
    </xf>
    <xf numFmtId="168" fontId="3" fillId="2" borderId="1" xfId="21" applyNumberFormat="1" applyFont="1" applyFill="1" applyBorder="1" applyAlignment="1">
      <alignment horizontal="right"/>
      <protection/>
    </xf>
    <xf numFmtId="164" fontId="5" fillId="2" borderId="0" xfId="0" applyNumberFormat="1" applyFont="1" applyFill="1" applyBorder="1" applyAlignment="1">
      <alignment/>
    </xf>
    <xf numFmtId="0" fontId="9" fillId="0" borderId="0" xfId="0" applyFont="1" applyAlignment="1">
      <alignment/>
    </xf>
    <xf numFmtId="166" fontId="5" fillId="2" borderId="0" xfId="0" applyNumberFormat="1" applyFont="1" applyFill="1" applyAlignment="1">
      <alignment/>
    </xf>
    <xf numFmtId="3" fontId="4" fillId="2" borderId="0" xfId="0" applyNumberFormat="1" applyFont="1" applyFill="1" applyAlignment="1">
      <alignment/>
    </xf>
    <xf numFmtId="3" fontId="4" fillId="2" borderId="0" xfId="0" applyNumberFormat="1" applyFont="1" applyFill="1" applyAlignment="1" quotePrefix="1">
      <alignment horizontal="right"/>
    </xf>
    <xf numFmtId="4" fontId="4" fillId="2" borderId="0" xfId="0" applyNumberFormat="1" applyFont="1" applyFill="1" applyAlignment="1">
      <alignment/>
    </xf>
    <xf numFmtId="0" fontId="4" fillId="2" borderId="1" xfId="0" applyFont="1" applyFill="1" applyBorder="1" applyAlignment="1">
      <alignment horizontal="left" indent="1"/>
    </xf>
    <xf numFmtId="0" fontId="3" fillId="2" borderId="3" xfId="0" applyFont="1" applyFill="1" applyBorder="1" applyAlignment="1">
      <alignment/>
    </xf>
    <xf numFmtId="168" fontId="3" fillId="2" borderId="1" xfId="21" applyNumberFormat="1" applyFont="1" applyFill="1" applyBorder="1">
      <alignment/>
      <protection/>
    </xf>
    <xf numFmtId="0" fontId="6" fillId="2" borderId="0" xfId="0" applyFont="1" applyFill="1" applyAlignment="1">
      <alignment horizontal="left" indent="1"/>
    </xf>
    <xf numFmtId="164" fontId="6" fillId="2" borderId="0" xfId="0" applyNumberFormat="1" applyFont="1" applyFill="1" applyAlignment="1">
      <alignment/>
    </xf>
    <xf numFmtId="164" fontId="10" fillId="2" borderId="0" xfId="0" applyNumberFormat="1" applyFont="1" applyFill="1" applyAlignment="1">
      <alignment/>
    </xf>
    <xf numFmtId="164" fontId="5" fillId="0" borderId="0" xfId="0" applyNumberFormat="1" applyFont="1" applyAlignment="1">
      <alignment/>
    </xf>
    <xf numFmtId="0" fontId="6" fillId="2" borderId="0" xfId="0" applyFont="1" applyFill="1" applyAlignment="1">
      <alignment/>
    </xf>
    <xf numFmtId="0" fontId="7" fillId="2" borderId="0" xfId="0" applyFont="1" applyFill="1" applyAlignment="1">
      <alignment/>
    </xf>
    <xf numFmtId="0" fontId="0" fillId="0" borderId="0" xfId="0" applyFont="1" applyAlignment="1">
      <alignment/>
    </xf>
    <xf numFmtId="166" fontId="3" fillId="2" borderId="0" xfId="0" applyNumberFormat="1" applyFont="1" applyFill="1" applyAlignment="1">
      <alignment/>
    </xf>
    <xf numFmtId="0" fontId="6" fillId="2" borderId="0" xfId="0" applyFont="1" applyFill="1" applyAlignment="1">
      <alignment horizontal="left" indent="3"/>
    </xf>
    <xf numFmtId="164" fontId="6" fillId="2" borderId="0" xfId="0" applyNumberFormat="1" applyFont="1" applyFill="1" applyAlignment="1" quotePrefix="1">
      <alignment horizontal="right"/>
    </xf>
    <xf numFmtId="0" fontId="4" fillId="2" borderId="0" xfId="0" applyFont="1" applyFill="1" applyAlignment="1">
      <alignment horizontal="left" indent="3"/>
    </xf>
    <xf numFmtId="0" fontId="3" fillId="2" borderId="0" xfId="0" applyFont="1" applyFill="1" applyAlignment="1">
      <alignment wrapText="1"/>
    </xf>
    <xf numFmtId="0" fontId="3" fillId="2" borderId="1" xfId="0" applyFont="1" applyFill="1" applyBorder="1" applyAlignment="1">
      <alignment wrapText="1"/>
    </xf>
    <xf numFmtId="164" fontId="7" fillId="2" borderId="1" xfId="0" applyNumberFormat="1" applyFont="1" applyFill="1" applyBorder="1" applyAlignment="1">
      <alignment/>
    </xf>
    <xf numFmtId="164" fontId="3" fillId="2" borderId="1" xfId="0" applyNumberFormat="1" applyFont="1" applyFill="1" applyBorder="1" applyAlignment="1">
      <alignment/>
    </xf>
    <xf numFmtId="0" fontId="11" fillId="2" borderId="0" xfId="0" applyFont="1" applyFill="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horizontal="left"/>
    </xf>
    <xf numFmtId="0" fontId="3" fillId="0" borderId="0" xfId="0" applyFont="1" applyAlignment="1">
      <alignment/>
    </xf>
    <xf numFmtId="0" fontId="13" fillId="0" borderId="0" xfId="0" applyFont="1" applyAlignment="1">
      <alignment/>
    </xf>
    <xf numFmtId="0" fontId="0" fillId="0" borderId="1" xfId="0" applyBorder="1" applyAlignment="1">
      <alignment/>
    </xf>
    <xf numFmtId="0" fontId="0" fillId="0" borderId="0" xfId="0" applyBorder="1" applyAlignment="1">
      <alignment/>
    </xf>
    <xf numFmtId="0" fontId="12" fillId="3" borderId="3" xfId="0" applyFont="1" applyFill="1" applyBorder="1" applyAlignment="1">
      <alignment/>
    </xf>
    <xf numFmtId="0" fontId="14" fillId="3" borderId="3" xfId="0" applyFont="1" applyFill="1" applyBorder="1" applyAlignment="1">
      <alignment horizontal="right"/>
    </xf>
    <xf numFmtId="0" fontId="14" fillId="3" borderId="0" xfId="0" applyFont="1" applyFill="1" applyBorder="1" applyAlignment="1">
      <alignment horizontal="right"/>
    </xf>
    <xf numFmtId="0" fontId="0" fillId="0" borderId="2" xfId="0" applyBorder="1" applyAlignment="1">
      <alignment/>
    </xf>
    <xf numFmtId="0" fontId="14" fillId="3" borderId="2" xfId="0" applyFont="1" applyFill="1" applyBorder="1" applyAlignment="1">
      <alignment horizontal="right"/>
    </xf>
    <xf numFmtId="0" fontId="14" fillId="3" borderId="1" xfId="0" applyFont="1" applyFill="1" applyBorder="1" applyAlignment="1">
      <alignment horizontal="right"/>
    </xf>
    <xf numFmtId="0" fontId="14" fillId="3" borderId="2" xfId="0" applyFont="1" applyFill="1" applyBorder="1" applyAlignment="1">
      <alignment horizontal="left"/>
    </xf>
    <xf numFmtId="0" fontId="14" fillId="0" borderId="2" xfId="0" applyFont="1" applyBorder="1" applyAlignment="1">
      <alignment/>
    </xf>
    <xf numFmtId="0" fontId="3" fillId="3" borderId="1" xfId="0" applyFont="1" applyFill="1" applyBorder="1" applyAlignment="1">
      <alignment/>
    </xf>
    <xf numFmtId="0" fontId="14" fillId="0" borderId="1" xfId="0" applyFont="1" applyBorder="1" applyAlignment="1">
      <alignment horizontal="right"/>
    </xf>
    <xf numFmtId="0" fontId="14" fillId="0" borderId="0" xfId="0" applyFont="1" applyAlignment="1">
      <alignment/>
    </xf>
    <xf numFmtId="164" fontId="15" fillId="0" borderId="0" xfId="0" applyNumberFormat="1" applyFont="1" applyAlignment="1">
      <alignment/>
    </xf>
    <xf numFmtId="164" fontId="15" fillId="0" borderId="0" xfId="0" applyNumberFormat="1" applyFont="1" applyAlignment="1">
      <alignment/>
    </xf>
    <xf numFmtId="164" fontId="15" fillId="0" borderId="3" xfId="0" applyNumberFormat="1" applyFont="1" applyBorder="1" applyAlignment="1">
      <alignment/>
    </xf>
    <xf numFmtId="0" fontId="15" fillId="0" borderId="0" xfId="0" applyFont="1" applyAlignment="1">
      <alignment/>
    </xf>
    <xf numFmtId="164" fontId="15" fillId="0" borderId="0" xfId="0" applyNumberFormat="1" applyFont="1" applyBorder="1" applyAlignment="1">
      <alignment/>
    </xf>
    <xf numFmtId="0" fontId="15" fillId="0" borderId="0" xfId="0" applyFont="1" applyAlignment="1">
      <alignment/>
    </xf>
    <xf numFmtId="0" fontId="4" fillId="0" borderId="0" xfId="0" applyFont="1" applyAlignment="1">
      <alignment/>
    </xf>
    <xf numFmtId="164" fontId="17" fillId="0" borderId="0" xfId="0" applyNumberFormat="1" applyFont="1" applyAlignment="1">
      <alignment/>
    </xf>
    <xf numFmtId="164" fontId="15" fillId="0" borderId="0" xfId="0" applyNumberFormat="1" applyFont="1" applyAlignment="1">
      <alignment horizontal="right"/>
    </xf>
    <xf numFmtId="164" fontId="12" fillId="0" borderId="0" xfId="0" applyNumberFormat="1" applyFont="1" applyAlignment="1">
      <alignment horizontal="right"/>
    </xf>
    <xf numFmtId="164" fontId="12" fillId="0" borderId="0" xfId="0" applyNumberFormat="1" applyFont="1" applyBorder="1" applyAlignment="1">
      <alignment horizontal="right"/>
    </xf>
    <xf numFmtId="0" fontId="15" fillId="0" borderId="1" xfId="0" applyFont="1" applyBorder="1" applyAlignment="1">
      <alignment/>
    </xf>
    <xf numFmtId="164" fontId="15" fillId="0" borderId="1" xfId="0" applyNumberFormat="1" applyFont="1" applyBorder="1" applyAlignment="1">
      <alignment/>
    </xf>
    <xf numFmtId="164" fontId="15" fillId="0" borderId="1" xfId="0" applyNumberFormat="1" applyFont="1" applyBorder="1" applyAlignment="1">
      <alignment/>
    </xf>
    <xf numFmtId="0" fontId="18" fillId="0" borderId="0" xfId="0" applyFont="1" applyAlignment="1">
      <alignment/>
    </xf>
    <xf numFmtId="0" fontId="12" fillId="0" borderId="0" xfId="0" applyFont="1" applyAlignment="1">
      <alignment/>
    </xf>
    <xf numFmtId="0" fontId="19" fillId="0" borderId="0" xfId="0" applyFont="1" applyAlignment="1">
      <alignment/>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2" xfId="0" applyFont="1" applyFill="1" applyBorder="1" applyAlignment="1">
      <alignment/>
    </xf>
    <xf numFmtId="0" fontId="12" fillId="3" borderId="2" xfId="0" applyFont="1" applyFill="1" applyBorder="1" applyAlignment="1">
      <alignment horizontal="left"/>
    </xf>
    <xf numFmtId="0" fontId="15" fillId="0" borderId="2" xfId="0" applyFont="1" applyBorder="1" applyAlignment="1">
      <alignment/>
    </xf>
    <xf numFmtId="0" fontId="12" fillId="3" borderId="1" xfId="0" applyFont="1" applyFill="1" applyBorder="1" applyAlignment="1">
      <alignment horizontal="right"/>
    </xf>
    <xf numFmtId="166" fontId="15" fillId="0" borderId="0" xfId="0" applyNumberFormat="1" applyFont="1" applyBorder="1" applyAlignment="1">
      <alignment/>
    </xf>
    <xf numFmtId="166" fontId="15" fillId="0" borderId="0" xfId="0" applyNumberFormat="1" applyFont="1" applyAlignment="1">
      <alignment/>
    </xf>
    <xf numFmtId="166" fontId="15" fillId="0" borderId="3" xfId="0" applyNumberFormat="1" applyFont="1" applyBorder="1" applyAlignment="1">
      <alignment/>
    </xf>
    <xf numFmtId="166" fontId="15" fillId="0" borderId="0" xfId="0" applyNumberFormat="1" applyFont="1" applyAlignment="1">
      <alignment/>
    </xf>
    <xf numFmtId="166" fontId="15" fillId="0" borderId="0" xfId="0" applyNumberFormat="1" applyFont="1" applyBorder="1" applyAlignment="1">
      <alignment horizontal="right"/>
    </xf>
    <xf numFmtId="166" fontId="0" fillId="0" borderId="0" xfId="0" applyNumberFormat="1" applyAlignment="1">
      <alignment/>
    </xf>
    <xf numFmtId="166" fontId="12" fillId="0" borderId="0" xfId="0" applyNumberFormat="1" applyFont="1" applyBorder="1" applyAlignment="1">
      <alignment horizontal="right"/>
    </xf>
    <xf numFmtId="0" fontId="4" fillId="0" borderId="0" xfId="0" applyFont="1" applyAlignment="1">
      <alignment/>
    </xf>
    <xf numFmtId="0" fontId="20" fillId="0" borderId="0" xfId="0" applyFont="1" applyAlignment="1">
      <alignment/>
    </xf>
    <xf numFmtId="0" fontId="15" fillId="0" borderId="1" xfId="0" applyFont="1" applyBorder="1" applyAlignment="1">
      <alignment/>
    </xf>
    <xf numFmtId="166" fontId="15" fillId="0" borderId="1" xfId="0" applyNumberFormat="1" applyFont="1" applyBorder="1" applyAlignment="1">
      <alignment/>
    </xf>
    <xf numFmtId="166" fontId="15" fillId="0" borderId="1" xfId="0" applyNumberFormat="1" applyFont="1" applyBorder="1" applyAlignment="1">
      <alignment/>
    </xf>
    <xf numFmtId="166" fontId="15" fillId="0" borderId="1" xfId="0" applyNumberFormat="1" applyFont="1" applyBorder="1" applyAlignment="1">
      <alignment horizontal="right"/>
    </xf>
    <xf numFmtId="166" fontId="0" fillId="0" borderId="1" xfId="0" applyNumberFormat="1" applyBorder="1" applyAlignment="1">
      <alignment/>
    </xf>
    <xf numFmtId="0" fontId="15" fillId="0" borderId="0" xfId="0" applyFont="1" applyBorder="1" applyAlignment="1">
      <alignment/>
    </xf>
    <xf numFmtId="0" fontId="15"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18" fillId="0" borderId="0" xfId="0" applyFont="1" applyAlignment="1">
      <alignment/>
    </xf>
    <xf numFmtId="166" fontId="14" fillId="0" borderId="0" xfId="0" applyFont="1" applyAlignment="1">
      <alignment/>
    </xf>
    <xf numFmtId="166" fontId="0" fillId="0" borderId="0" xfId="0" applyAlignment="1">
      <alignment/>
    </xf>
    <xf numFmtId="166" fontId="0" fillId="0" borderId="0" xfId="0" applyAlignment="1">
      <alignment/>
    </xf>
    <xf numFmtId="166" fontId="21" fillId="0" borderId="0" xfId="0" applyFont="1" applyAlignment="1">
      <alignment/>
    </xf>
    <xf numFmtId="166" fontId="19" fillId="0" borderId="0" xfId="0" applyFont="1" applyAlignment="1">
      <alignment/>
    </xf>
    <xf numFmtId="166" fontId="14" fillId="0" borderId="0" xfId="0" applyFont="1" applyAlignment="1">
      <alignment horizontal="left"/>
    </xf>
    <xf numFmtId="166" fontId="0" fillId="0" borderId="0" xfId="0" applyBorder="1" applyAlignment="1">
      <alignment/>
    </xf>
    <xf numFmtId="166" fontId="3" fillId="0" borderId="0" xfId="0" applyFont="1" applyAlignment="1">
      <alignment/>
    </xf>
    <xf numFmtId="166" fontId="21" fillId="0" borderId="1" xfId="0" applyFont="1" applyBorder="1" applyAlignment="1">
      <alignment/>
    </xf>
    <xf numFmtId="166" fontId="0" fillId="0" borderId="1" xfId="0" applyBorder="1" applyAlignment="1">
      <alignment/>
    </xf>
    <xf numFmtId="166" fontId="21" fillId="3" borderId="3" xfId="0" applyFont="1" applyFill="1" applyBorder="1" applyAlignment="1">
      <alignment/>
    </xf>
    <xf numFmtId="1" fontId="14" fillId="3" borderId="0" xfId="0" applyFont="1" applyFill="1" applyBorder="1" applyAlignment="1">
      <alignment horizontal="right"/>
    </xf>
    <xf numFmtId="1" fontId="14" fillId="3" borderId="3" xfId="0" applyFont="1" applyFill="1" applyBorder="1" applyAlignment="1">
      <alignment horizontal="right"/>
    </xf>
    <xf numFmtId="1" fontId="14" fillId="3" borderId="3" xfId="0" applyFont="1" applyFill="1" applyBorder="1" applyAlignment="1">
      <alignment horizontal="left"/>
    </xf>
    <xf numFmtId="166" fontId="0" fillId="0" borderId="2" xfId="0" applyBorder="1" applyAlignment="1">
      <alignment/>
    </xf>
    <xf numFmtId="1" fontId="14" fillId="3" borderId="2" xfId="0" applyFont="1" applyFill="1" applyBorder="1" applyAlignment="1">
      <alignment horizontal="left"/>
    </xf>
    <xf numFmtId="1" fontId="14" fillId="3" borderId="2" xfId="0" applyFont="1" applyFill="1" applyBorder="1" applyAlignment="1">
      <alignment horizontal="right"/>
    </xf>
    <xf numFmtId="166" fontId="12" fillId="3" borderId="0" xfId="0" applyFont="1" applyFill="1" applyAlignment="1">
      <alignment/>
    </xf>
    <xf numFmtId="1" fontId="14" fillId="3" borderId="1" xfId="0" applyFont="1" applyFill="1" applyBorder="1" applyAlignment="1">
      <alignment horizontal="right"/>
    </xf>
    <xf numFmtId="1" fontId="14" fillId="3" borderId="0" xfId="0" applyNumberFormat="1" applyFont="1" applyFill="1" applyBorder="1" applyAlignment="1">
      <alignment horizontal="right"/>
    </xf>
    <xf numFmtId="166" fontId="12" fillId="3" borderId="1" xfId="0" applyFont="1" applyFill="1" applyBorder="1" applyAlignment="1">
      <alignment horizontal="right"/>
    </xf>
    <xf numFmtId="49" fontId="12" fillId="3" borderId="1" xfId="0" applyNumberFormat="1" applyFont="1" applyFill="1" applyBorder="1" applyAlignment="1">
      <alignment horizontal="right"/>
    </xf>
    <xf numFmtId="166" fontId="3" fillId="0" borderId="3" xfId="0" applyFont="1" applyBorder="1" applyAlignment="1">
      <alignment/>
    </xf>
    <xf numFmtId="164" fontId="4" fillId="0" borderId="3" xfId="0" applyNumberFormat="1" applyFont="1" applyBorder="1" applyAlignment="1">
      <alignment/>
    </xf>
    <xf numFmtId="164" fontId="4" fillId="0" borderId="3" xfId="0" applyNumberFormat="1" applyFont="1" applyBorder="1" applyAlignment="1">
      <alignment/>
    </xf>
    <xf numFmtId="164" fontId="4" fillId="0" borderId="0" xfId="15" applyNumberFormat="1" applyFont="1" applyAlignment="1">
      <alignment/>
    </xf>
    <xf numFmtId="164" fontId="4" fillId="0" borderId="0" xfId="15" applyNumberFormat="1" applyFont="1" applyAlignment="1">
      <alignment/>
    </xf>
    <xf numFmtId="164" fontId="4" fillId="0" borderId="0" xfId="0" applyNumberFormat="1" applyFont="1" applyAlignment="1">
      <alignment/>
    </xf>
    <xf numFmtId="164" fontId="4" fillId="0" borderId="0" xfId="0" applyNumberFormat="1" applyFont="1" applyAlignment="1">
      <alignment/>
    </xf>
    <xf numFmtId="166" fontId="4" fillId="0" borderId="0" xfId="0" applyFont="1" applyAlignment="1">
      <alignment/>
    </xf>
    <xf numFmtId="164" fontId="4" fillId="0" borderId="0" xfId="0" applyNumberFormat="1" applyFont="1" applyBorder="1" applyAlignment="1">
      <alignment/>
    </xf>
    <xf numFmtId="164" fontId="3" fillId="0" borderId="0" xfId="0" applyNumberFormat="1" applyFont="1" applyAlignment="1">
      <alignment horizontal="right"/>
    </xf>
    <xf numFmtId="164" fontId="3" fillId="0" borderId="0" xfId="0" applyNumberFormat="1" applyFont="1" applyBorder="1" applyAlignment="1">
      <alignment horizontal="right"/>
    </xf>
    <xf numFmtId="166" fontId="4" fillId="0" borderId="0" xfId="0" applyFont="1" applyAlignment="1">
      <alignment/>
    </xf>
    <xf numFmtId="164" fontId="3" fillId="0" borderId="0" xfId="0" applyNumberFormat="1" applyFont="1" applyAlignment="1">
      <alignment/>
    </xf>
    <xf numFmtId="166" fontId="4" fillId="0" borderId="1" xfId="0" applyFont="1" applyBorder="1" applyAlignment="1">
      <alignment/>
    </xf>
    <xf numFmtId="164" fontId="4" fillId="0" borderId="1" xfId="0" applyNumberFormat="1" applyFont="1" applyBorder="1" applyAlignment="1">
      <alignment/>
    </xf>
    <xf numFmtId="164" fontId="4" fillId="0" borderId="1" xfId="15" applyNumberFormat="1" applyFont="1" applyBorder="1" applyAlignment="1">
      <alignment/>
    </xf>
    <xf numFmtId="164" fontId="4" fillId="0" borderId="1" xfId="15" applyNumberFormat="1" applyFont="1" applyBorder="1" applyAlignment="1">
      <alignment/>
    </xf>
    <xf numFmtId="164" fontId="4" fillId="0" borderId="1" xfId="0" applyNumberFormat="1" applyFont="1" applyBorder="1" applyAlignment="1">
      <alignment/>
    </xf>
    <xf numFmtId="0" fontId="4" fillId="0" borderId="3" xfId="0" applyFont="1" applyBorder="1" applyAlignment="1">
      <alignment/>
    </xf>
    <xf numFmtId="0" fontId="4" fillId="0" borderId="0" xfId="0" applyFont="1" applyBorder="1" applyAlignment="1">
      <alignment/>
    </xf>
    <xf numFmtId="166" fontId="22" fillId="0" borderId="0" xfId="0" applyFont="1" applyAlignment="1">
      <alignment/>
    </xf>
    <xf numFmtId="166" fontId="18" fillId="0" borderId="0" xfId="0" applyFont="1" applyAlignment="1">
      <alignment/>
    </xf>
    <xf numFmtId="166" fontId="22" fillId="0" borderId="0" xfId="0" applyFont="1" applyAlignment="1">
      <alignment/>
    </xf>
    <xf numFmtId="166" fontId="18" fillId="0" borderId="0" xfId="0" applyFont="1" applyAlignment="1">
      <alignment/>
    </xf>
    <xf numFmtId="166" fontId="14" fillId="0" borderId="0" xfId="0" applyFont="1" applyAlignment="1">
      <alignment/>
    </xf>
    <xf numFmtId="166" fontId="23" fillId="0" borderId="0" xfId="0" applyFont="1" applyAlignment="1">
      <alignment/>
    </xf>
    <xf numFmtId="166" fontId="24" fillId="0" borderId="0" xfId="0" applyFont="1" applyAlignment="1">
      <alignment horizontal="center"/>
    </xf>
    <xf numFmtId="166" fontId="25" fillId="0" borderId="1" xfId="0" applyFont="1" applyBorder="1" applyAlignment="1">
      <alignment/>
    </xf>
    <xf numFmtId="166" fontId="26" fillId="0" borderId="1" xfId="0" applyFont="1" applyBorder="1" applyAlignment="1">
      <alignment/>
    </xf>
    <xf numFmtId="166" fontId="14" fillId="3" borderId="3" xfId="0" applyFont="1" applyFill="1" applyBorder="1" applyAlignment="1">
      <alignment/>
    </xf>
    <xf numFmtId="1" fontId="14" fillId="3" borderId="0" xfId="0" applyFont="1" applyFill="1" applyBorder="1" applyAlignment="1">
      <alignment horizontal="right"/>
    </xf>
    <xf numFmtId="1" fontId="14" fillId="3" borderId="3" xfId="0" applyFont="1" applyFill="1" applyBorder="1" applyAlignment="1">
      <alignment horizontal="right"/>
    </xf>
    <xf numFmtId="1" fontId="14" fillId="3" borderId="3" xfId="0" applyFont="1" applyFill="1" applyBorder="1" applyAlignment="1">
      <alignment horizontal="left"/>
    </xf>
    <xf numFmtId="1" fontId="14" fillId="3" borderId="2" xfId="0" applyFont="1" applyFill="1" applyBorder="1" applyAlignment="1">
      <alignment horizontal="right"/>
    </xf>
    <xf numFmtId="1" fontId="14" fillId="3" borderId="2" xfId="0" applyFont="1" applyFill="1" applyBorder="1" applyAlignment="1">
      <alignment horizontal="left"/>
    </xf>
    <xf numFmtId="166" fontId="0" fillId="0" borderId="2" xfId="0" applyBorder="1" applyAlignment="1">
      <alignment horizontal="left"/>
    </xf>
    <xf numFmtId="166" fontId="14" fillId="3" borderId="0" xfId="0" applyFont="1" applyFill="1" applyAlignment="1">
      <alignment/>
    </xf>
    <xf numFmtId="1" fontId="14" fillId="3" borderId="1" xfId="0" applyFont="1" applyFill="1" applyBorder="1" applyAlignment="1">
      <alignment horizontal="right"/>
    </xf>
    <xf numFmtId="1" fontId="14" fillId="3" borderId="0" xfId="0" applyNumberFormat="1" applyFont="1" applyFill="1" applyBorder="1" applyAlignment="1">
      <alignment horizontal="right"/>
    </xf>
    <xf numFmtId="166" fontId="14" fillId="3" borderId="1" xfId="0" applyFont="1" applyFill="1" applyBorder="1" applyAlignment="1">
      <alignment horizontal="right"/>
    </xf>
    <xf numFmtId="49" fontId="14" fillId="3" borderId="1" xfId="0" applyNumberFormat="1" applyFont="1" applyFill="1" applyBorder="1" applyAlignment="1">
      <alignment horizontal="right"/>
    </xf>
    <xf numFmtId="166" fontId="4" fillId="0" borderId="3" xfId="0" applyFont="1" applyBorder="1" applyAlignment="1">
      <alignment/>
    </xf>
    <xf numFmtId="166" fontId="4" fillId="0" borderId="0" xfId="0" applyFont="1" applyBorder="1" applyAlignment="1">
      <alignment/>
    </xf>
    <xf numFmtId="166" fontId="3" fillId="0" borderId="0" xfId="0" applyFont="1" applyAlignment="1">
      <alignment horizontal="right"/>
    </xf>
    <xf numFmtId="166" fontId="3" fillId="0" borderId="0" xfId="0" applyFont="1" applyBorder="1" applyAlignment="1">
      <alignment horizontal="right"/>
    </xf>
    <xf numFmtId="166" fontId="4" fillId="0" borderId="0" xfId="0" applyFont="1" applyBorder="1" applyAlignment="1">
      <alignment horizontal="right"/>
    </xf>
    <xf numFmtId="166" fontId="5" fillId="0" borderId="0" xfId="0" applyFont="1" applyAlignment="1">
      <alignment/>
    </xf>
    <xf numFmtId="166" fontId="4" fillId="0" borderId="1" xfId="0" applyFont="1" applyBorder="1" applyAlignment="1">
      <alignment/>
    </xf>
    <xf numFmtId="166" fontId="27" fillId="0" borderId="0" xfId="0" applyFont="1" applyAlignment="1">
      <alignment/>
    </xf>
    <xf numFmtId="166" fontId="12" fillId="0" borderId="0" xfId="0" applyFont="1" applyAlignment="1">
      <alignment/>
    </xf>
    <xf numFmtId="166" fontId="14" fillId="4" borderId="3" xfId="0" applyFont="1" applyFill="1" applyBorder="1" applyAlignment="1">
      <alignment/>
    </xf>
    <xf numFmtId="166" fontId="14" fillId="4" borderId="3" xfId="0" applyFont="1" applyFill="1" applyBorder="1" applyAlignment="1">
      <alignment horizontal="right"/>
    </xf>
    <xf numFmtId="166" fontId="14" fillId="4" borderId="3" xfId="0" applyFont="1" applyFill="1" applyBorder="1" applyAlignment="1">
      <alignment horizontal="left"/>
    </xf>
    <xf numFmtId="166" fontId="14" fillId="4" borderId="0" xfId="0" applyFont="1" applyFill="1" applyAlignment="1">
      <alignment/>
    </xf>
    <xf numFmtId="166" fontId="14" fillId="4" borderId="0" xfId="0" applyFont="1" applyFill="1" applyAlignment="1">
      <alignment horizontal="right"/>
    </xf>
    <xf numFmtId="166" fontId="14" fillId="4" borderId="1" xfId="0" applyFont="1" applyFill="1" applyBorder="1" applyAlignment="1">
      <alignment/>
    </xf>
    <xf numFmtId="166" fontId="14" fillId="4" borderId="1" xfId="0" applyFont="1" applyFill="1" applyBorder="1" applyAlignment="1">
      <alignment horizontal="right"/>
    </xf>
    <xf numFmtId="166" fontId="12" fillId="0" borderId="0" xfId="0" applyFont="1" applyAlignment="1" quotePrefix="1">
      <alignment/>
    </xf>
    <xf numFmtId="166" fontId="15" fillId="0" borderId="0" xfId="0" applyFont="1" applyAlignment="1">
      <alignment/>
    </xf>
    <xf numFmtId="164" fontId="15" fillId="0" borderId="0" xfId="0" applyNumberFormat="1" applyFont="1" applyAlignment="1">
      <alignment horizontal="right"/>
    </xf>
    <xf numFmtId="164" fontId="12" fillId="0" borderId="0" xfId="0" applyNumberFormat="1" applyFont="1" applyAlignment="1">
      <alignment horizontal="right"/>
    </xf>
    <xf numFmtId="164" fontId="15" fillId="0" borderId="0" xfId="0" applyNumberFormat="1" applyFont="1" applyAlignment="1">
      <alignment horizontal="right"/>
    </xf>
    <xf numFmtId="164" fontId="12" fillId="0" borderId="0" xfId="0" applyNumberFormat="1" applyFont="1" applyAlignment="1">
      <alignment/>
    </xf>
    <xf numFmtId="164" fontId="15" fillId="0" borderId="0" xfId="0" applyNumberFormat="1" applyFont="1" applyAlignment="1" applyProtection="1">
      <alignment/>
      <protection locked="0"/>
    </xf>
    <xf numFmtId="164" fontId="15" fillId="0" borderId="0" xfId="15" applyNumberFormat="1" applyFont="1" applyAlignment="1">
      <alignment/>
    </xf>
    <xf numFmtId="164" fontId="12" fillId="0" borderId="0" xfId="15" applyNumberFormat="1" applyFont="1" applyAlignment="1">
      <alignment/>
    </xf>
    <xf numFmtId="0" fontId="12" fillId="0" borderId="0" xfId="0" applyNumberFormat="1" applyFont="1" applyAlignment="1">
      <alignment horizontal="left"/>
    </xf>
    <xf numFmtId="166" fontId="15" fillId="0" borderId="0" xfId="0" applyFont="1" applyBorder="1" applyAlignment="1">
      <alignment/>
    </xf>
    <xf numFmtId="164" fontId="12" fillId="0" borderId="0" xfId="0" applyNumberFormat="1" applyFont="1" applyBorder="1" applyAlignment="1">
      <alignment horizontal="right"/>
    </xf>
    <xf numFmtId="164" fontId="15" fillId="0" borderId="0" xfId="0" applyNumberFormat="1" applyFont="1" applyBorder="1" applyAlignment="1" applyProtection="1">
      <alignment/>
      <protection locked="0"/>
    </xf>
    <xf numFmtId="164" fontId="12" fillId="0" borderId="0" xfId="0" applyNumberFormat="1" applyFont="1" applyBorder="1" applyAlignment="1">
      <alignment/>
    </xf>
    <xf numFmtId="164" fontId="15" fillId="0" borderId="0" xfId="15" applyNumberFormat="1" applyFont="1" applyBorder="1" applyAlignment="1">
      <alignment/>
    </xf>
    <xf numFmtId="164" fontId="12" fillId="0" borderId="0" xfId="0" applyNumberFormat="1" applyFont="1" applyAlignment="1">
      <alignment/>
    </xf>
    <xf numFmtId="0" fontId="12" fillId="0" borderId="0" xfId="0" applyNumberFormat="1" applyFont="1" applyBorder="1" applyAlignment="1">
      <alignment horizontal="left"/>
    </xf>
    <xf numFmtId="164" fontId="15" fillId="0" borderId="0" xfId="0" applyNumberFormat="1" applyFont="1" applyBorder="1" applyAlignment="1">
      <alignment/>
    </xf>
    <xf numFmtId="164" fontId="12" fillId="0" borderId="0" xfId="0" applyNumberFormat="1" applyFont="1" applyBorder="1" applyAlignment="1">
      <alignment/>
    </xf>
    <xf numFmtId="164" fontId="15" fillId="0" borderId="0" xfId="0" applyNumberFormat="1" applyFont="1" applyBorder="1" applyAlignment="1">
      <alignment horizontal="right"/>
    </xf>
    <xf numFmtId="164" fontId="17" fillId="0" borderId="0" xfId="0" applyNumberFormat="1" applyFont="1" applyBorder="1" applyAlignment="1">
      <alignment/>
    </xf>
    <xf numFmtId="166" fontId="15" fillId="0" borderId="3" xfId="0" applyFont="1" applyBorder="1" applyAlignment="1" quotePrefix="1">
      <alignment/>
    </xf>
    <xf numFmtId="166" fontId="0" fillId="0" borderId="3" xfId="0" applyBorder="1" applyAlignment="1">
      <alignment/>
    </xf>
    <xf numFmtId="166" fontId="15" fillId="0" borderId="3" xfId="0" applyFont="1" applyBorder="1" applyAlignment="1">
      <alignment/>
    </xf>
    <xf numFmtId="164" fontId="15" fillId="0" borderId="3" xfId="0" applyFont="1" applyBorder="1" applyAlignment="1">
      <alignment/>
    </xf>
    <xf numFmtId="166" fontId="15" fillId="0" borderId="0" xfId="0" applyFont="1" applyBorder="1" applyAlignment="1" quotePrefix="1">
      <alignment/>
    </xf>
    <xf numFmtId="164" fontId="15" fillId="0" borderId="0" xfId="0" applyFont="1" applyBorder="1" applyAlignment="1">
      <alignment/>
    </xf>
    <xf numFmtId="166" fontId="15" fillId="0" borderId="0" xfId="0" applyFont="1" applyAlignment="1">
      <alignment horizontal="left"/>
    </xf>
    <xf numFmtId="166" fontId="15" fillId="0" borderId="0" xfId="0" applyFont="1" applyAlignment="1">
      <alignment/>
    </xf>
    <xf numFmtId="166" fontId="14" fillId="0" borderId="0" xfId="0" applyFont="1" applyAlignment="1">
      <alignment/>
    </xf>
    <xf numFmtId="166" fontId="14" fillId="0" borderId="1" xfId="0" applyFont="1" applyBorder="1" applyAlignment="1">
      <alignment/>
    </xf>
    <xf numFmtId="166" fontId="14" fillId="0" borderId="1" xfId="0" applyFont="1" applyBorder="1" applyAlignment="1">
      <alignment/>
    </xf>
    <xf numFmtId="166" fontId="14" fillId="4" borderId="3" xfId="0" applyFont="1" applyFill="1" applyBorder="1" applyAlignment="1">
      <alignment horizontal="center"/>
    </xf>
    <xf numFmtId="166" fontId="14" fillId="4" borderId="1" xfId="0" applyFont="1" applyFill="1" applyBorder="1" applyAlignment="1">
      <alignment horizontal="center"/>
    </xf>
    <xf numFmtId="166" fontId="14" fillId="4" borderId="0" xfId="0" applyFont="1" applyFill="1" applyAlignment="1">
      <alignment horizontal="center"/>
    </xf>
    <xf numFmtId="166" fontId="14" fillId="4" borderId="2" xfId="0" applyFont="1" applyFill="1" applyBorder="1" applyAlignment="1">
      <alignment horizontal="right"/>
    </xf>
    <xf numFmtId="166" fontId="12" fillId="0" borderId="0" xfId="0" applyFont="1" applyAlignment="1">
      <alignment/>
    </xf>
    <xf numFmtId="166" fontId="15" fillId="0" borderId="0" xfId="0" applyFont="1" applyAlignment="1" quotePrefix="1">
      <alignment/>
    </xf>
    <xf numFmtId="166" fontId="12" fillId="0" borderId="0" xfId="0" applyFont="1" applyAlignment="1">
      <alignment/>
    </xf>
    <xf numFmtId="164" fontId="12" fillId="0" borderId="0" xfId="0" applyNumberFormat="1" applyFont="1" applyAlignment="1">
      <alignment/>
    </xf>
    <xf numFmtId="164" fontId="15" fillId="0" borderId="0" xfId="0" applyNumberFormat="1" applyFont="1" applyAlignment="1" applyProtection="1">
      <alignment/>
      <protection locked="0"/>
    </xf>
    <xf numFmtId="164" fontId="12" fillId="0" borderId="0" xfId="0" applyNumberFormat="1" applyFont="1" applyAlignment="1">
      <alignment/>
    </xf>
    <xf numFmtId="164" fontId="15" fillId="0" borderId="0" xfId="0" applyNumberFormat="1" applyFont="1" applyAlignment="1">
      <alignment/>
    </xf>
    <xf numFmtId="166" fontId="15" fillId="0" borderId="0" xfId="0" applyFont="1" applyAlignment="1">
      <alignment/>
    </xf>
    <xf numFmtId="166" fontId="17" fillId="0" borderId="0" xfId="0" applyFont="1" applyAlignment="1">
      <alignment/>
    </xf>
    <xf numFmtId="166" fontId="15" fillId="0" borderId="0" xfId="0" applyFont="1" applyAlignment="1">
      <alignment/>
    </xf>
    <xf numFmtId="164" fontId="0" fillId="0" borderId="0" xfId="0" applyNumberFormat="1" applyAlignment="1">
      <alignment/>
    </xf>
    <xf numFmtId="164" fontId="3" fillId="0" borderId="0" xfId="0" applyNumberFormat="1" applyFont="1" applyAlignment="1">
      <alignment/>
    </xf>
    <xf numFmtId="166" fontId="3" fillId="0" borderId="0" xfId="0" applyFont="1" applyAlignment="1">
      <alignment/>
    </xf>
    <xf numFmtId="164" fontId="15" fillId="0" borderId="0" xfId="0" applyNumberFormat="1" applyFont="1" applyAlignment="1">
      <alignment/>
    </xf>
    <xf numFmtId="166" fontId="15" fillId="0" borderId="3" xfId="0" applyFont="1" applyBorder="1" applyAlignment="1">
      <alignment/>
    </xf>
    <xf numFmtId="166" fontId="15" fillId="0" borderId="3" xfId="0" applyFont="1" applyBorder="1" applyAlignment="1">
      <alignment/>
    </xf>
    <xf numFmtId="166" fontId="15" fillId="0" borderId="3" xfId="0" applyFont="1" applyBorder="1" applyAlignment="1">
      <alignment/>
    </xf>
    <xf numFmtId="166" fontId="12" fillId="0" borderId="3" xfId="0" applyFont="1" applyBorder="1" applyAlignment="1">
      <alignment/>
    </xf>
    <xf numFmtId="166" fontId="15" fillId="0" borderId="0" xfId="0" applyFont="1" applyBorder="1" applyAlignment="1" quotePrefix="1">
      <alignment/>
    </xf>
    <xf numFmtId="166" fontId="15" fillId="0" borderId="0" xfId="0" applyFont="1" applyBorder="1" applyAlignment="1">
      <alignment/>
    </xf>
    <xf numFmtId="164" fontId="15" fillId="0" borderId="0" xfId="0" applyFont="1" applyBorder="1" applyAlignment="1">
      <alignment/>
    </xf>
    <xf numFmtId="166" fontId="12" fillId="0" borderId="0" xfId="0" applyFont="1" applyBorder="1" applyAlignment="1">
      <alignment/>
    </xf>
    <xf numFmtId="166" fontId="12" fillId="0" borderId="0" xfId="0" applyFont="1" applyBorder="1" applyAlignment="1">
      <alignment/>
    </xf>
    <xf numFmtId="0" fontId="3" fillId="0" borderId="0" xfId="0" applyFont="1" applyAlignment="1">
      <alignment/>
    </xf>
    <xf numFmtId="0" fontId="3" fillId="4" borderId="2" xfId="0" applyFont="1" applyFill="1" applyBorder="1" applyAlignment="1">
      <alignment/>
    </xf>
    <xf numFmtId="0" fontId="3" fillId="4" borderId="2" xfId="0" applyFont="1" applyFill="1" applyBorder="1" applyAlignment="1">
      <alignment horizontal="right"/>
    </xf>
    <xf numFmtId="166" fontId="4" fillId="0" borderId="0" xfId="0" applyNumberFormat="1" applyFont="1" applyAlignment="1">
      <alignment/>
    </xf>
    <xf numFmtId="166" fontId="3" fillId="0" borderId="0" xfId="0" applyNumberFormat="1" applyFont="1" applyAlignment="1">
      <alignment/>
    </xf>
    <xf numFmtId="0" fontId="3" fillId="0" borderId="0" xfId="0" applyFont="1" applyBorder="1" applyAlignment="1">
      <alignment horizontal="left"/>
    </xf>
    <xf numFmtId="0" fontId="4" fillId="0" borderId="0" xfId="0" applyFont="1" applyBorder="1" applyAlignment="1">
      <alignment/>
    </xf>
    <xf numFmtId="166" fontId="4" fillId="0" borderId="0" xfId="0" applyNumberFormat="1" applyFont="1" applyBorder="1" applyAlignment="1">
      <alignment/>
    </xf>
    <xf numFmtId="166" fontId="3" fillId="0" borderId="0" xfId="0" applyNumberFormat="1" applyFont="1" applyBorder="1" applyAlignment="1">
      <alignment/>
    </xf>
    <xf numFmtId="164" fontId="4" fillId="0" borderId="0" xfId="0" applyNumberFormat="1" applyFont="1" applyBorder="1" applyAlignment="1">
      <alignment/>
    </xf>
    <xf numFmtId="164" fontId="3" fillId="0" borderId="0" xfId="0" applyNumberFormat="1" applyFont="1" applyBorder="1" applyAlignment="1">
      <alignment/>
    </xf>
    <xf numFmtId="164" fontId="5" fillId="0" borderId="0" xfId="0" applyNumberFormat="1" applyFont="1" applyBorder="1" applyAlignment="1">
      <alignment/>
    </xf>
    <xf numFmtId="0" fontId="4" fillId="0" borderId="3" xfId="0" applyFont="1" applyBorder="1" applyAlignment="1">
      <alignment horizontal="left"/>
    </xf>
    <xf numFmtId="0" fontId="4" fillId="0" borderId="3" xfId="0" applyFont="1" applyBorder="1" applyAlignment="1">
      <alignment/>
    </xf>
    <xf numFmtId="166" fontId="4" fillId="0" borderId="3" xfId="0" applyNumberFormat="1" applyFont="1" applyBorder="1" applyAlignment="1">
      <alignment/>
    </xf>
    <xf numFmtId="166" fontId="3" fillId="0" borderId="3" xfId="0" applyNumberFormat="1" applyFont="1" applyBorder="1" applyAlignment="1">
      <alignment/>
    </xf>
    <xf numFmtId="166" fontId="4" fillId="0" borderId="0" xfId="0" applyFont="1" applyBorder="1" applyAlignment="1">
      <alignment/>
    </xf>
    <xf numFmtId="164" fontId="3" fillId="0" borderId="0" xfId="0" applyFont="1" applyBorder="1" applyAlignment="1">
      <alignment/>
    </xf>
    <xf numFmtId="0" fontId="30" fillId="0" borderId="0" xfId="0" applyFont="1" applyAlignment="1">
      <alignment/>
    </xf>
    <xf numFmtId="0" fontId="12" fillId="4" borderId="3" xfId="0" applyFont="1" applyFill="1" applyBorder="1" applyAlignment="1">
      <alignment/>
    </xf>
    <xf numFmtId="0" fontId="12" fillId="4" borderId="3" xfId="0" applyFont="1" applyFill="1" applyBorder="1" applyAlignment="1">
      <alignment horizontal="right"/>
    </xf>
    <xf numFmtId="0" fontId="12" fillId="4" borderId="0" xfId="0" applyFont="1" applyFill="1" applyAlignment="1">
      <alignment/>
    </xf>
    <xf numFmtId="0" fontId="12" fillId="4" borderId="0" xfId="0" applyFont="1" applyFill="1" applyAlignment="1">
      <alignment horizontal="right"/>
    </xf>
    <xf numFmtId="0" fontId="12" fillId="4" borderId="1" xfId="0" applyFont="1" applyFill="1" applyBorder="1" applyAlignment="1">
      <alignment/>
    </xf>
    <xf numFmtId="0" fontId="12" fillId="4" borderId="1" xfId="0" applyFont="1" applyFill="1" applyBorder="1" applyAlignment="1">
      <alignment horizontal="right"/>
    </xf>
    <xf numFmtId="169" fontId="12" fillId="4" borderId="1" xfId="0" applyNumberFormat="1" applyFont="1" applyFill="1" applyBorder="1" applyAlignment="1">
      <alignment horizontal="right"/>
    </xf>
    <xf numFmtId="164" fontId="3" fillId="0" borderId="0" xfId="0" applyFont="1" applyAlignment="1">
      <alignment/>
    </xf>
    <xf numFmtId="166" fontId="4" fillId="0" borderId="0" xfId="0" applyNumberFormat="1" applyFont="1" applyAlignment="1">
      <alignment/>
    </xf>
    <xf numFmtId="166" fontId="4" fillId="0" borderId="0" xfId="0" applyNumberFormat="1" applyFont="1" applyAlignment="1" quotePrefix="1">
      <alignment horizontal="right"/>
    </xf>
    <xf numFmtId="166" fontId="3" fillId="0" borderId="0" xfId="0" applyNumberFormat="1" applyFont="1" applyAlignment="1">
      <alignment/>
    </xf>
    <xf numFmtId="164" fontId="4" fillId="0" borderId="0" xfId="0" applyFont="1" applyAlignment="1">
      <alignment/>
    </xf>
    <xf numFmtId="49" fontId="3" fillId="0" borderId="0" xfId="0" applyNumberFormat="1" applyFont="1" applyAlignment="1">
      <alignment horizontal="left"/>
    </xf>
    <xf numFmtId="164" fontId="3" fillId="0" borderId="0" xfId="0" applyFont="1" applyAlignment="1" quotePrefix="1">
      <alignment/>
    </xf>
    <xf numFmtId="49" fontId="4" fillId="0" borderId="0" xfId="0" applyNumberFormat="1" applyFont="1" applyAlignment="1">
      <alignment/>
    </xf>
    <xf numFmtId="0" fontId="3" fillId="0" borderId="0" xfId="0" applyNumberFormat="1" applyFont="1" applyAlignment="1">
      <alignment horizontal="left"/>
    </xf>
    <xf numFmtId="0" fontId="3" fillId="0" borderId="0" xfId="0" applyNumberFormat="1" applyFont="1" applyBorder="1" applyAlignment="1">
      <alignment horizontal="left"/>
    </xf>
    <xf numFmtId="166" fontId="4" fillId="0" borderId="0" xfId="0" applyNumberFormat="1" applyFont="1" applyBorder="1" applyAlignment="1">
      <alignment/>
    </xf>
    <xf numFmtId="166" fontId="4" fillId="0" borderId="0" xfId="0" applyNumberFormat="1" applyFont="1" applyBorder="1" applyAlignment="1" quotePrefix="1">
      <alignment horizontal="right"/>
    </xf>
    <xf numFmtId="166" fontId="3" fillId="0" borderId="0" xfId="0" applyNumberFormat="1" applyFont="1" applyBorder="1" applyAlignment="1">
      <alignment/>
    </xf>
    <xf numFmtId="164" fontId="4" fillId="0" borderId="0" xfId="0" applyFont="1" applyBorder="1" applyAlignment="1">
      <alignment/>
    </xf>
    <xf numFmtId="166" fontId="27" fillId="0" borderId="0" xfId="0" applyNumberFormat="1" applyFont="1" applyBorder="1" applyAlignment="1" quotePrefix="1">
      <alignment horizontal="right"/>
    </xf>
    <xf numFmtId="164" fontId="3" fillId="0" borderId="0" xfId="0" applyNumberFormat="1" applyFont="1" applyBorder="1" applyAlignment="1">
      <alignment/>
    </xf>
    <xf numFmtId="164" fontId="3" fillId="0" borderId="0" xfId="0" applyNumberFormat="1" applyFont="1" applyAlignment="1">
      <alignment/>
    </xf>
    <xf numFmtId="0" fontId="4" fillId="0" borderId="3" xfId="0" applyFont="1" applyBorder="1" applyAlignment="1" quotePrefix="1">
      <alignment/>
    </xf>
    <xf numFmtId="0" fontId="0" fillId="0" borderId="3" xfId="0" applyBorder="1" applyAlignment="1">
      <alignment/>
    </xf>
    <xf numFmtId="0" fontId="4" fillId="0" borderId="0" xfId="0" applyFont="1" applyBorder="1" applyAlignment="1" quotePrefix="1">
      <alignment/>
    </xf>
    <xf numFmtId="0" fontId="22" fillId="0" borderId="0" xfId="0" applyFont="1" applyBorder="1" applyAlignment="1">
      <alignment/>
    </xf>
    <xf numFmtId="0" fontId="4" fillId="0" borderId="0" xfId="0" applyFont="1" applyBorder="1" applyAlignment="1">
      <alignment/>
    </xf>
    <xf numFmtId="164" fontId="14" fillId="0" borderId="0" xfId="0" applyFont="1" applyAlignment="1">
      <alignment/>
    </xf>
    <xf numFmtId="3" fontId="3" fillId="0" borderId="0" xfId="0" applyFont="1" applyAlignment="1">
      <alignment/>
    </xf>
    <xf numFmtId="164" fontId="12" fillId="0" borderId="0" xfId="0" applyFont="1" applyAlignment="1">
      <alignment/>
    </xf>
    <xf numFmtId="164" fontId="14" fillId="4" borderId="3" xfId="0" applyFont="1" applyFill="1" applyBorder="1" applyAlignment="1">
      <alignment/>
    </xf>
    <xf numFmtId="3" fontId="14" fillId="4" borderId="3" xfId="0" applyFont="1" applyFill="1" applyBorder="1" applyAlignment="1">
      <alignment/>
    </xf>
    <xf numFmtId="164" fontId="14" fillId="4" borderId="0" xfId="0" applyFont="1" applyFill="1" applyAlignment="1">
      <alignment/>
    </xf>
    <xf numFmtId="164" fontId="14" fillId="4" borderId="3" xfId="0" applyFont="1" applyFill="1" applyBorder="1" applyAlignment="1">
      <alignment horizontal="right"/>
    </xf>
    <xf numFmtId="164" fontId="14" fillId="4" borderId="0" xfId="0" applyFont="1" applyFill="1" applyAlignment="1">
      <alignment horizontal="right"/>
    </xf>
    <xf numFmtId="3" fontId="14" fillId="4" borderId="0" xfId="0" applyFont="1" applyFill="1" applyAlignment="1">
      <alignment horizontal="right"/>
    </xf>
    <xf numFmtId="164" fontId="14" fillId="4" borderId="1" xfId="0" applyFont="1" applyFill="1" applyBorder="1" applyAlignment="1">
      <alignment/>
    </xf>
    <xf numFmtId="164" fontId="14" fillId="4" borderId="1" xfId="0" applyFont="1" applyFill="1" applyBorder="1" applyAlignment="1">
      <alignment horizontal="right"/>
    </xf>
    <xf numFmtId="164" fontId="15" fillId="0" borderId="0" xfId="0" applyFont="1" applyAlignment="1">
      <alignment/>
    </xf>
    <xf numFmtId="164" fontId="15" fillId="0" borderId="0" xfId="0" applyFont="1" applyAlignment="1">
      <alignment horizontal="right"/>
    </xf>
    <xf numFmtId="164" fontId="12" fillId="0" borderId="0" xfId="0" applyFont="1" applyAlignment="1">
      <alignment horizontal="right"/>
    </xf>
    <xf numFmtId="3" fontId="12" fillId="0" borderId="0" xfId="0" applyFont="1" applyAlignment="1">
      <alignment/>
    </xf>
    <xf numFmtId="164" fontId="12" fillId="0" borderId="0" xfId="0" applyFont="1" applyAlignment="1">
      <alignment horizontal="right"/>
    </xf>
    <xf numFmtId="164" fontId="15" fillId="0" borderId="0" xfId="0" applyNumberFormat="1" applyFont="1" applyBorder="1" applyAlignment="1">
      <alignment horizontal="right"/>
    </xf>
    <xf numFmtId="3" fontId="15" fillId="0" borderId="0" xfId="0" applyFont="1" applyBorder="1" applyAlignment="1">
      <alignment/>
    </xf>
    <xf numFmtId="164" fontId="12" fillId="0" borderId="0" xfId="15" applyNumberFormat="1" applyFont="1" applyBorder="1" applyAlignment="1">
      <alignment horizontal="right"/>
    </xf>
    <xf numFmtId="2" fontId="15" fillId="0" borderId="0" xfId="0" applyNumberFormat="1" applyFont="1" applyBorder="1" applyAlignment="1">
      <alignment/>
    </xf>
    <xf numFmtId="166" fontId="12" fillId="0" borderId="0" xfId="15" applyNumberFormat="1" applyFont="1" applyBorder="1" applyAlignment="1">
      <alignment horizontal="right"/>
    </xf>
    <xf numFmtId="164" fontId="15" fillId="0" borderId="0" xfId="15" applyNumberFormat="1" applyFont="1" applyBorder="1" applyAlignment="1">
      <alignment horizontal="right"/>
    </xf>
    <xf numFmtId="3" fontId="0" fillId="0" borderId="0" xfId="0" applyBorder="1" applyAlignment="1">
      <alignment/>
    </xf>
    <xf numFmtId="3" fontId="0" fillId="0" borderId="0" xfId="0" applyAlignment="1">
      <alignment/>
    </xf>
    <xf numFmtId="164" fontId="15" fillId="0" borderId="0" xfId="15" applyNumberFormat="1" applyFont="1" applyBorder="1" applyAlignment="1">
      <alignment horizontal="right"/>
    </xf>
    <xf numFmtId="164" fontId="12" fillId="0" borderId="0" xfId="15" applyNumberFormat="1" applyFont="1" applyBorder="1" applyAlignment="1">
      <alignment horizontal="right"/>
    </xf>
    <xf numFmtId="3" fontId="32" fillId="0" borderId="0" xfId="0" applyFont="1" applyBorder="1" applyAlignment="1">
      <alignment/>
    </xf>
    <xf numFmtId="164" fontId="17" fillId="0" borderId="0" xfId="15" applyNumberFormat="1" applyFont="1" applyBorder="1" applyAlignment="1">
      <alignment horizontal="right"/>
    </xf>
    <xf numFmtId="3" fontId="0" fillId="0" borderId="1" xfId="0" applyBorder="1" applyAlignment="1">
      <alignment/>
    </xf>
    <xf numFmtId="3" fontId="15" fillId="0" borderId="1" xfId="0" applyFont="1" applyBorder="1" applyAlignment="1">
      <alignment/>
    </xf>
    <xf numFmtId="164" fontId="12" fillId="0" borderId="1" xfId="15" applyNumberFormat="1" applyFont="1" applyBorder="1" applyAlignment="1">
      <alignment horizontal="right"/>
    </xf>
    <xf numFmtId="164" fontId="12" fillId="0" borderId="1" xfId="0" applyNumberFormat="1" applyFont="1" applyBorder="1" applyAlignment="1">
      <alignment/>
    </xf>
    <xf numFmtId="164" fontId="15" fillId="0" borderId="0" xfId="0" applyFont="1" applyBorder="1" applyAlignment="1" quotePrefix="1">
      <alignment/>
    </xf>
    <xf numFmtId="3" fontId="26" fillId="0" borderId="0" xfId="0" applyFont="1" applyBorder="1" applyAlignment="1">
      <alignment/>
    </xf>
    <xf numFmtId="164" fontId="26" fillId="0" borderId="0" xfId="0" applyNumberFormat="1" applyFont="1" applyBorder="1" applyAlignment="1">
      <alignment/>
    </xf>
    <xf numFmtId="164" fontId="26" fillId="0" borderId="0" xfId="0" applyNumberFormat="1" applyFont="1" applyBorder="1" applyAlignment="1" applyProtection="1">
      <alignment/>
      <protection locked="0"/>
    </xf>
    <xf numFmtId="164" fontId="15" fillId="0" borderId="0" xfId="0" applyFont="1" applyAlignment="1" quotePrefix="1">
      <alignment/>
    </xf>
    <xf numFmtId="164" fontId="26" fillId="0" borderId="0" xfId="0" applyNumberFormat="1" applyFont="1" applyAlignment="1">
      <alignment/>
    </xf>
    <xf numFmtId="164" fontId="26" fillId="0" borderId="0" xfId="0" applyFont="1" applyAlignment="1">
      <alignment/>
    </xf>
    <xf numFmtId="3" fontId="26" fillId="0" borderId="0" xfId="0" applyFont="1" applyAlignment="1">
      <alignment/>
    </xf>
    <xf numFmtId="3" fontId="15" fillId="0" borderId="0" xfId="0" applyFont="1" applyAlignment="1">
      <alignment/>
    </xf>
    <xf numFmtId="164" fontId="14" fillId="0" borderId="0" xfId="0" applyFont="1" applyAlignment="1">
      <alignment/>
    </xf>
    <xf numFmtId="164" fontId="20" fillId="0" borderId="0" xfId="0" applyFont="1" applyAlignment="1">
      <alignment/>
    </xf>
    <xf numFmtId="164" fontId="14" fillId="0" borderId="0" xfId="0" applyFont="1" applyAlignment="1">
      <alignment/>
    </xf>
    <xf numFmtId="3" fontId="14" fillId="0" borderId="0" xfId="0" applyFont="1" applyAlignment="1">
      <alignment/>
    </xf>
    <xf numFmtId="164" fontId="14" fillId="0" borderId="1" xfId="0" applyFont="1" applyBorder="1" applyAlignment="1">
      <alignment/>
    </xf>
    <xf numFmtId="3" fontId="20" fillId="0" borderId="1" xfId="0" applyFont="1" applyBorder="1" applyAlignment="1">
      <alignment/>
    </xf>
    <xf numFmtId="3" fontId="20" fillId="0" borderId="0" xfId="0" applyFont="1" applyBorder="1" applyAlignment="1">
      <alignment/>
    </xf>
    <xf numFmtId="3" fontId="20" fillId="0" borderId="0" xfId="0" applyFont="1" applyAlignment="1">
      <alignment/>
    </xf>
    <xf numFmtId="3" fontId="20" fillId="0" borderId="0" xfId="0" applyFont="1" applyAlignment="1">
      <alignment/>
    </xf>
    <xf numFmtId="164" fontId="14" fillId="4" borderId="3" xfId="0" applyFont="1" applyFill="1" applyBorder="1" applyAlignment="1">
      <alignment horizontal="right"/>
    </xf>
    <xf numFmtId="164" fontId="14" fillId="4" borderId="2" xfId="0" applyFont="1" applyFill="1" applyBorder="1" applyAlignment="1">
      <alignment/>
    </xf>
    <xf numFmtId="164" fontId="14" fillId="4" borderId="2" xfId="0" applyFont="1" applyFill="1" applyBorder="1" applyAlignment="1">
      <alignment horizontal="right"/>
    </xf>
    <xf numFmtId="164" fontId="14" fillId="4" borderId="2" xfId="0" applyFont="1" applyFill="1" applyBorder="1" applyAlignment="1">
      <alignment horizontal="left"/>
    </xf>
    <xf numFmtId="0" fontId="14" fillId="2" borderId="3" xfId="0" applyFont="1" applyFill="1" applyBorder="1" applyAlignment="1">
      <alignment horizontal="right"/>
    </xf>
    <xf numFmtId="164" fontId="14" fillId="4" borderId="0" xfId="0" applyFont="1" applyFill="1" applyBorder="1" applyAlignment="1">
      <alignment horizontal="right"/>
    </xf>
    <xf numFmtId="3" fontId="14" fillId="4" borderId="0" xfId="0" applyFont="1" applyFill="1" applyBorder="1" applyAlignment="1">
      <alignment horizontal="right"/>
    </xf>
    <xf numFmtId="166" fontId="14" fillId="2" borderId="0" xfId="0" applyFont="1" applyFill="1" applyBorder="1" applyAlignment="1">
      <alignment horizontal="right"/>
    </xf>
    <xf numFmtId="164" fontId="14" fillId="4" borderId="1" xfId="0" applyFont="1" applyFill="1" applyBorder="1" applyAlignment="1">
      <alignment horizontal="left"/>
    </xf>
    <xf numFmtId="164" fontId="14" fillId="4" borderId="1" xfId="0" applyFont="1" applyFill="1" applyBorder="1" applyAlignment="1">
      <alignment horizontal="right"/>
    </xf>
    <xf numFmtId="164" fontId="3" fillId="0" borderId="0" xfId="0" applyFont="1" applyAlignment="1">
      <alignment/>
    </xf>
    <xf numFmtId="164" fontId="4" fillId="0" borderId="0" xfId="0" applyNumberFormat="1" applyFont="1" applyBorder="1" applyAlignment="1">
      <alignment horizontal="right"/>
    </xf>
    <xf numFmtId="164" fontId="3" fillId="0" borderId="0" xfId="0" applyFont="1" applyBorder="1" applyAlignment="1">
      <alignment horizontal="right"/>
    </xf>
    <xf numFmtId="164" fontId="4" fillId="0" borderId="0" xfId="0" applyFont="1" applyBorder="1" applyAlignment="1">
      <alignment horizontal="right"/>
    </xf>
    <xf numFmtId="164" fontId="3" fillId="0" borderId="0" xfId="0" applyNumberFormat="1" applyFont="1" applyAlignment="1">
      <alignment horizontal="right"/>
    </xf>
    <xf numFmtId="164" fontId="4" fillId="0" borderId="0" xfId="0" applyNumberFormat="1" applyFont="1" applyAlignment="1">
      <alignment/>
    </xf>
    <xf numFmtId="164" fontId="3" fillId="0" borderId="0" xfId="15" applyNumberFormat="1" applyFont="1" applyAlignment="1">
      <alignment/>
    </xf>
    <xf numFmtId="0" fontId="3" fillId="0" borderId="0" xfId="0" applyFont="1" applyBorder="1" applyAlignment="1">
      <alignment horizontal="right"/>
    </xf>
    <xf numFmtId="0" fontId="4" fillId="0" borderId="0" xfId="0" applyFont="1" applyBorder="1" applyAlignment="1">
      <alignment horizontal="right"/>
    </xf>
    <xf numFmtId="166" fontId="3" fillId="0" borderId="0" xfId="0" applyFont="1" applyBorder="1" applyAlignment="1">
      <alignment/>
    </xf>
    <xf numFmtId="164" fontId="4" fillId="0" borderId="0" xfId="0" applyNumberFormat="1" applyFont="1" applyBorder="1" applyAlignment="1">
      <alignment/>
    </xf>
    <xf numFmtId="3" fontId="23" fillId="0" borderId="0" xfId="0" applyFont="1" applyBorder="1" applyAlignment="1">
      <alignment/>
    </xf>
    <xf numFmtId="166" fontId="4" fillId="0" borderId="0" xfId="0" applyFont="1" applyBorder="1" applyAlignment="1">
      <alignment/>
    </xf>
    <xf numFmtId="3" fontId="23" fillId="0" borderId="0" xfId="0" applyFont="1" applyAlignment="1">
      <alignment/>
    </xf>
    <xf numFmtId="164" fontId="23" fillId="0" borderId="0" xfId="0" applyNumberFormat="1" applyFont="1" applyAlignment="1">
      <alignment/>
    </xf>
    <xf numFmtId="164" fontId="3" fillId="0" borderId="0" xfId="0" applyNumberFormat="1" applyFont="1" applyAlignment="1">
      <alignment/>
    </xf>
    <xf numFmtId="164" fontId="4" fillId="0" borderId="0" xfId="0" applyNumberFormat="1" applyFont="1" applyBorder="1" applyAlignment="1">
      <alignment horizontal="right"/>
    </xf>
    <xf numFmtId="166" fontId="3" fillId="0" borderId="0" xfId="0" applyFont="1" applyBorder="1" applyAlignment="1">
      <alignment/>
    </xf>
    <xf numFmtId="166" fontId="4" fillId="0" borderId="0" xfId="0" applyFont="1" applyBorder="1" applyAlignment="1">
      <alignment/>
    </xf>
    <xf numFmtId="164" fontId="4" fillId="0" borderId="0" xfId="0" applyNumberFormat="1" applyFont="1" applyBorder="1" applyAlignment="1">
      <alignment/>
    </xf>
    <xf numFmtId="166" fontId="30" fillId="0" borderId="0" xfId="0" applyFont="1" applyBorder="1" applyAlignment="1">
      <alignment/>
    </xf>
    <xf numFmtId="164" fontId="0" fillId="0" borderId="0" xfId="0" applyNumberFormat="1" applyBorder="1" applyAlignment="1">
      <alignment/>
    </xf>
    <xf numFmtId="164" fontId="30" fillId="0" borderId="0" xfId="0" applyNumberFormat="1" applyFont="1" applyBorder="1" applyAlignment="1">
      <alignment/>
    </xf>
    <xf numFmtId="164" fontId="3" fillId="0" borderId="0" xfId="0" applyNumberFormat="1" applyFont="1" applyBorder="1" applyAlignment="1">
      <alignment/>
    </xf>
    <xf numFmtId="166" fontId="22" fillId="0" borderId="0" xfId="0" applyFont="1" applyBorder="1" applyAlignment="1">
      <alignment/>
    </xf>
    <xf numFmtId="164" fontId="30" fillId="0" borderId="0" xfId="0" applyNumberFormat="1" applyFont="1" applyBorder="1" applyAlignment="1">
      <alignment horizontal="left" indent="1"/>
    </xf>
    <xf numFmtId="164" fontId="4" fillId="0" borderId="0" xfId="0" applyNumberFormat="1" applyFont="1" applyBorder="1" applyAlignment="1">
      <alignment horizontal="right"/>
    </xf>
    <xf numFmtId="164" fontId="30" fillId="0" borderId="0" xfId="0" applyNumberFormat="1" applyFont="1" applyBorder="1" applyAlignment="1">
      <alignment/>
    </xf>
    <xf numFmtId="166" fontId="30"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0" fillId="0" borderId="0" xfId="0" applyNumberFormat="1" applyAlignment="1">
      <alignment/>
    </xf>
    <xf numFmtId="164" fontId="30" fillId="0" borderId="0" xfId="0" applyNumberFormat="1" applyFont="1" applyAlignment="1">
      <alignment/>
    </xf>
    <xf numFmtId="164" fontId="30" fillId="0" borderId="0" xfId="0" applyNumberFormat="1" applyFont="1" applyAlignment="1">
      <alignment/>
    </xf>
    <xf numFmtId="3" fontId="4" fillId="0" borderId="0" xfId="0" applyFont="1" applyAlignment="1">
      <alignment/>
    </xf>
    <xf numFmtId="166" fontId="30" fillId="0" borderId="0" xfId="0" applyFont="1" applyAlignment="1">
      <alignment/>
    </xf>
    <xf numFmtId="164" fontId="5" fillId="0" borderId="0" xfId="0" applyNumberFormat="1" applyFont="1" applyAlignment="1">
      <alignment/>
    </xf>
    <xf numFmtId="49" fontId="4" fillId="0" borderId="3" xfId="0" applyNumberFormat="1" applyFont="1" applyBorder="1" applyAlignment="1" quotePrefix="1">
      <alignment horizontal="left"/>
    </xf>
    <xf numFmtId="164" fontId="4" fillId="0" borderId="3" xfId="0" applyNumberFormat="1" applyFont="1" applyBorder="1" applyAlignment="1">
      <alignment horizontal="left"/>
    </xf>
    <xf numFmtId="164" fontId="15" fillId="0" borderId="3" xfId="0" applyNumberFormat="1" applyFont="1" applyBorder="1" applyAlignment="1">
      <alignment horizontal="left"/>
    </xf>
    <xf numFmtId="0" fontId="15" fillId="0" borderId="3" xfId="0" applyFont="1" applyBorder="1" applyAlignment="1">
      <alignment/>
    </xf>
    <xf numFmtId="164" fontId="15" fillId="0" borderId="3" xfId="0" applyNumberFormat="1" applyFont="1" applyBorder="1" applyAlignment="1">
      <alignment horizontal="right"/>
    </xf>
    <xf numFmtId="49" fontId="4" fillId="0" borderId="0" xfId="0" applyNumberFormat="1" applyFont="1" applyBorder="1" applyAlignment="1">
      <alignment horizontal="left"/>
    </xf>
    <xf numFmtId="164" fontId="4" fillId="0" borderId="0" xfId="0" applyNumberFormat="1" applyFont="1" applyBorder="1" applyAlignment="1">
      <alignment horizontal="left"/>
    </xf>
    <xf numFmtId="164" fontId="15" fillId="0" borderId="0" xfId="0" applyNumberFormat="1" applyFont="1" applyBorder="1" applyAlignment="1">
      <alignment horizontal="left"/>
    </xf>
    <xf numFmtId="0" fontId="4" fillId="0" borderId="0" xfId="0" applyFont="1" applyBorder="1" applyAlignment="1">
      <alignment/>
    </xf>
    <xf numFmtId="0" fontId="15" fillId="0" borderId="0" xfId="0" applyFont="1" applyBorder="1" applyAlignment="1">
      <alignment/>
    </xf>
    <xf numFmtId="43" fontId="15" fillId="0" borderId="0" xfId="15" applyFont="1" applyBorder="1" applyAlignment="1">
      <alignment/>
    </xf>
    <xf numFmtId="3" fontId="14" fillId="0" borderId="0" xfId="0" applyFont="1" applyAlignment="1">
      <alignment/>
    </xf>
    <xf numFmtId="3" fontId="30" fillId="0" borderId="0" xfId="0" applyFont="1" applyAlignment="1">
      <alignment/>
    </xf>
    <xf numFmtId="3" fontId="12" fillId="4" borderId="3" xfId="0" applyFont="1" applyFill="1" applyBorder="1" applyAlignment="1">
      <alignment/>
    </xf>
    <xf numFmtId="3" fontId="12" fillId="4" borderId="0" xfId="0" applyFont="1" applyFill="1" applyAlignment="1">
      <alignment/>
    </xf>
    <xf numFmtId="3" fontId="12" fillId="4" borderId="0" xfId="0" applyFont="1" applyFill="1" applyAlignment="1">
      <alignment horizontal="right"/>
    </xf>
    <xf numFmtId="3" fontId="12" fillId="4" borderId="3" xfId="0" applyFont="1" applyFill="1" applyBorder="1" applyAlignment="1">
      <alignment horizontal="right"/>
    </xf>
    <xf numFmtId="3" fontId="12" fillId="4" borderId="1" xfId="0" applyFont="1" applyFill="1" applyBorder="1" applyAlignment="1">
      <alignment/>
    </xf>
    <xf numFmtId="3" fontId="12" fillId="4" borderId="1" xfId="0" applyFont="1" applyFill="1" applyBorder="1" applyAlignment="1">
      <alignment horizontal="right"/>
    </xf>
    <xf numFmtId="3" fontId="12" fillId="4" borderId="2" xfId="0" applyFont="1" applyFill="1" applyBorder="1" applyAlignment="1">
      <alignment horizontal="right"/>
    </xf>
    <xf numFmtId="3" fontId="4" fillId="0" borderId="0" xfId="0" applyFont="1" applyAlignment="1">
      <alignment/>
    </xf>
    <xf numFmtId="164" fontId="4" fillId="0" borderId="0" xfId="0" applyNumberFormat="1" applyFont="1" applyAlignment="1">
      <alignment horizontal="right"/>
    </xf>
    <xf numFmtId="3" fontId="3" fillId="0" borderId="0" xfId="0" applyFont="1" applyAlignment="1" quotePrefix="1">
      <alignment/>
    </xf>
    <xf numFmtId="164" fontId="3" fillId="0" borderId="0" xfId="15" applyNumberFormat="1" applyFont="1" applyBorder="1" applyAlignment="1">
      <alignment/>
    </xf>
    <xf numFmtId="3" fontId="4" fillId="0" borderId="0" xfId="0" applyFont="1" applyBorder="1" applyAlignment="1">
      <alignment/>
    </xf>
    <xf numFmtId="166" fontId="0" fillId="0" borderId="0" xfId="0" applyNumberFormat="1" applyBorder="1" applyAlignment="1">
      <alignment/>
    </xf>
    <xf numFmtId="2" fontId="3" fillId="0" borderId="0" xfId="0" applyNumberFormat="1" applyFont="1" applyBorder="1" applyAlignment="1">
      <alignment horizontal="left"/>
    </xf>
    <xf numFmtId="2" fontId="4" fillId="0" borderId="0" xfId="0" applyNumberFormat="1" applyFont="1" applyBorder="1" applyAlignment="1">
      <alignment/>
    </xf>
    <xf numFmtId="164" fontId="5" fillId="0" borderId="0" xfId="0" applyNumberFormat="1" applyFont="1" applyAlignment="1">
      <alignment/>
    </xf>
    <xf numFmtId="3" fontId="4" fillId="0" borderId="1" xfId="0" applyFont="1" applyBorder="1" applyAlignment="1">
      <alignment/>
    </xf>
    <xf numFmtId="164" fontId="3" fillId="0" borderId="1" xfId="0" applyNumberFormat="1" applyFont="1" applyBorder="1" applyAlignment="1">
      <alignment/>
    </xf>
    <xf numFmtId="3" fontId="4" fillId="0" borderId="0" xfId="0" applyFont="1" applyBorder="1" applyAlignment="1" quotePrefix="1">
      <alignment/>
    </xf>
    <xf numFmtId="164" fontId="3" fillId="0" borderId="0" xfId="0" applyFont="1" applyBorder="1" applyAlignment="1">
      <alignment/>
    </xf>
    <xf numFmtId="3" fontId="33" fillId="0" borderId="0" xfId="0" applyFont="1" applyAlignment="1">
      <alignment/>
    </xf>
    <xf numFmtId="3" fontId="4" fillId="0" borderId="0" xfId="0" applyFont="1" applyAlignment="1" quotePrefix="1">
      <alignment/>
    </xf>
    <xf numFmtId="3" fontId="4"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4" fillId="4" borderId="0" xfId="0" applyFont="1" applyFill="1" applyAlignment="1">
      <alignment/>
    </xf>
    <xf numFmtId="0" fontId="12" fillId="4" borderId="2" xfId="0" applyFont="1" applyFill="1" applyBorder="1" applyAlignment="1">
      <alignment/>
    </xf>
    <xf numFmtId="0" fontId="12" fillId="4" borderId="2" xfId="0" applyFont="1" applyFill="1" applyBorder="1" applyAlignment="1">
      <alignment horizontal="right"/>
    </xf>
    <xf numFmtId="49" fontId="12" fillId="0" borderId="0" xfId="0" applyNumberFormat="1" applyFont="1" applyAlignment="1">
      <alignment/>
    </xf>
    <xf numFmtId="0" fontId="15" fillId="0" borderId="0" xfId="0" applyFont="1" applyAlignment="1">
      <alignment/>
    </xf>
    <xf numFmtId="4" fontId="15" fillId="0" borderId="0" xfId="0" applyNumberFormat="1" applyFont="1" applyAlignment="1">
      <alignment horizontal="right"/>
    </xf>
    <xf numFmtId="4" fontId="15" fillId="0" borderId="0" xfId="0" applyNumberFormat="1" applyFont="1" applyAlignment="1">
      <alignment/>
    </xf>
    <xf numFmtId="0" fontId="12" fillId="0" borderId="0" xfId="0" applyFont="1" applyAlignment="1" quotePrefix="1">
      <alignment/>
    </xf>
    <xf numFmtId="166" fontId="15" fillId="0" borderId="0" xfId="0" applyFont="1" applyAlignment="1">
      <alignment horizontal="right"/>
    </xf>
    <xf numFmtId="164" fontId="15" fillId="0" borderId="0" xfId="0" applyNumberFormat="1" applyFont="1" applyBorder="1" applyAlignment="1">
      <alignment/>
    </xf>
    <xf numFmtId="4" fontId="15" fillId="0" borderId="0" xfId="0" applyNumberFormat="1" applyFont="1" applyBorder="1" applyAlignment="1">
      <alignment/>
    </xf>
    <xf numFmtId="0" fontId="12" fillId="0" borderId="0" xfId="0" applyFont="1" applyBorder="1" applyAlignment="1">
      <alignment horizontal="left"/>
    </xf>
    <xf numFmtId="164" fontId="15" fillId="0" borderId="0" xfId="0" applyNumberFormat="1" applyFont="1" applyBorder="1" applyAlignment="1">
      <alignment/>
    </xf>
    <xf numFmtId="0" fontId="0" fillId="0" borderId="0" xfId="0" applyBorder="1" applyAlignment="1">
      <alignment/>
    </xf>
    <xf numFmtId="164" fontId="15" fillId="0" borderId="0" xfId="0" applyFont="1" applyBorder="1" applyAlignment="1">
      <alignment horizontal="left"/>
    </xf>
    <xf numFmtId="2" fontId="15" fillId="0" borderId="0" xfId="0" applyNumberFormat="1" applyFont="1" applyBorder="1" applyAlignment="1">
      <alignment horizontal="left"/>
    </xf>
    <xf numFmtId="164" fontId="15" fillId="0" borderId="0" xfId="0" applyNumberFormat="1" applyFont="1" applyBorder="1" applyAlignment="1">
      <alignment horizontal="left"/>
    </xf>
    <xf numFmtId="2" fontId="0" fillId="0" borderId="0" xfId="0" applyNumberFormat="1" applyBorder="1" applyAlignment="1">
      <alignment/>
    </xf>
    <xf numFmtId="164" fontId="15" fillId="0" borderId="1" xfId="0" applyFont="1" applyBorder="1" applyAlignment="1">
      <alignment horizontal="left"/>
    </xf>
    <xf numFmtId="164" fontId="15" fillId="0" borderId="1" xfId="0" applyNumberFormat="1" applyFont="1" applyBorder="1" applyAlignment="1">
      <alignment/>
    </xf>
    <xf numFmtId="4" fontId="15" fillId="0" borderId="1" xfId="0" applyNumberFormat="1" applyFont="1" applyBorder="1" applyAlignment="1">
      <alignment/>
    </xf>
    <xf numFmtId="0" fontId="15" fillId="0" borderId="0" xfId="0" applyFont="1" applyAlignment="1" quotePrefix="1">
      <alignment horizontal="left"/>
    </xf>
    <xf numFmtId="164" fontId="15" fillId="0" borderId="0" xfId="0" applyFont="1" applyAlignment="1">
      <alignment horizontal="left"/>
    </xf>
    <xf numFmtId="0" fontId="26" fillId="0" borderId="0" xfId="0" applyFont="1" applyAlignment="1">
      <alignment/>
    </xf>
    <xf numFmtId="164" fontId="15" fillId="0" borderId="0" xfId="0" applyNumberFormat="1" applyFont="1" applyFill="1" applyBorder="1" applyAlignment="1">
      <alignment horizontal="left"/>
    </xf>
    <xf numFmtId="0" fontId="0" fillId="0" borderId="0" xfId="0" applyAlignment="1">
      <alignment/>
    </xf>
    <xf numFmtId="164" fontId="15" fillId="0" borderId="0" xfId="0" applyFont="1" applyAlignment="1">
      <alignment/>
    </xf>
    <xf numFmtId="0" fontId="15" fillId="0" borderId="0" xfId="0" applyFont="1" applyBorder="1" applyAlignment="1" quotePrefix="1">
      <alignment horizontal="left"/>
    </xf>
    <xf numFmtId="0" fontId="15" fillId="0" borderId="0" xfId="0" applyFont="1" applyAlignment="1">
      <alignment/>
    </xf>
    <xf numFmtId="164" fontId="15" fillId="0" borderId="0" xfId="0" applyFont="1" applyAlignment="1">
      <alignment horizontal="left"/>
    </xf>
    <xf numFmtId="164" fontId="15" fillId="0" borderId="0" xfId="0" applyFont="1" applyAlignment="1">
      <alignment/>
    </xf>
    <xf numFmtId="0" fontId="15" fillId="0" borderId="0" xfId="0" applyFont="1" applyAlignment="1" quotePrefix="1">
      <alignment horizontal="center"/>
    </xf>
    <xf numFmtId="0" fontId="15" fillId="0" borderId="0" xfId="0" applyFont="1" applyAlignment="1">
      <alignment/>
    </xf>
    <xf numFmtId="164" fontId="15" fillId="0" borderId="0" xfId="0" applyFont="1" applyAlignment="1">
      <alignment/>
    </xf>
    <xf numFmtId="0" fontId="26" fillId="0" borderId="0" xfId="0" applyFont="1" applyAlignment="1">
      <alignment/>
    </xf>
    <xf numFmtId="3" fontId="12" fillId="4" borderId="2" xfId="0" applyFont="1" applyFill="1" applyBorder="1" applyAlignment="1">
      <alignment horizontal="left"/>
    </xf>
    <xf numFmtId="3" fontId="12" fillId="4" borderId="2" xfId="0" applyFont="1" applyFill="1" applyBorder="1" applyAlignment="1">
      <alignment/>
    </xf>
    <xf numFmtId="3" fontId="12" fillId="4" borderId="1" xfId="0" applyFont="1" applyFill="1" applyBorder="1" applyAlignment="1">
      <alignment horizontal="left"/>
    </xf>
    <xf numFmtId="164" fontId="4" fillId="0" borderId="0" xfId="0" applyNumberFormat="1" applyFont="1" applyAlignment="1" quotePrefix="1">
      <alignment horizontal="right"/>
    </xf>
    <xf numFmtId="3" fontId="4" fillId="0" borderId="0" xfId="0" applyFont="1" applyBorder="1" applyAlignment="1">
      <alignment/>
    </xf>
    <xf numFmtId="3" fontId="3" fillId="0" borderId="0" xfId="0" applyFont="1" applyBorder="1" applyAlignment="1">
      <alignment/>
    </xf>
    <xf numFmtId="3" fontId="3" fillId="0" borderId="0" xfId="0" applyFont="1" applyAlignment="1">
      <alignment/>
    </xf>
    <xf numFmtId="3" fontId="4" fillId="0" borderId="0" xfId="0" applyFont="1" applyBorder="1" applyAlignment="1" quotePrefix="1">
      <alignment horizontal="left"/>
    </xf>
    <xf numFmtId="3" fontId="4" fillId="0" borderId="0" xfId="0" applyFont="1" applyFill="1" applyBorder="1" applyAlignment="1">
      <alignment/>
    </xf>
    <xf numFmtId="3" fontId="4" fillId="0" borderId="0" xfId="0" applyFont="1" applyBorder="1" applyAlignment="1">
      <alignment horizontal="left"/>
    </xf>
    <xf numFmtId="164" fontId="33" fillId="0" borderId="0" xfId="0" applyFont="1" applyBorder="1" applyAlignment="1">
      <alignment/>
    </xf>
    <xf numFmtId="1" fontId="3" fillId="0" borderId="0" xfId="0" applyNumberFormat="1" applyFont="1" applyBorder="1" applyAlignment="1">
      <alignment horizontal="left"/>
    </xf>
    <xf numFmtId="3" fontId="4" fillId="0" borderId="3" xfId="0" applyFont="1" applyBorder="1" applyAlignment="1" quotePrefix="1">
      <alignment horizontal="center"/>
    </xf>
    <xf numFmtId="3" fontId="4" fillId="0" borderId="3" xfId="0" applyFont="1" applyBorder="1" applyAlignment="1">
      <alignment/>
    </xf>
    <xf numFmtId="3" fontId="0" fillId="0" borderId="3" xfId="0" applyBorder="1" applyAlignment="1">
      <alignment/>
    </xf>
    <xf numFmtId="3" fontId="3" fillId="2" borderId="3" xfId="0" applyFont="1" applyFill="1" applyBorder="1" applyAlignment="1">
      <alignment/>
    </xf>
    <xf numFmtId="3" fontId="3" fillId="2" borderId="2" xfId="0" applyFont="1" applyFill="1" applyBorder="1" applyAlignment="1">
      <alignment/>
    </xf>
    <xf numFmtId="3" fontId="3" fillId="2" borderId="2" xfId="0" applyFont="1" applyFill="1" applyBorder="1" applyAlignment="1">
      <alignment horizontal="center"/>
    </xf>
    <xf numFmtId="3" fontId="3" fillId="2" borderId="1" xfId="0" applyFont="1" applyFill="1" applyBorder="1" applyAlignment="1">
      <alignment/>
    </xf>
    <xf numFmtId="3" fontId="3" fillId="2" borderId="1" xfId="0" applyFont="1" applyFill="1" applyBorder="1" applyAlignment="1">
      <alignment horizontal="right"/>
    </xf>
    <xf numFmtId="166" fontId="4" fillId="0" borderId="0" xfId="0" applyNumberFormat="1" applyFont="1" applyAlignment="1">
      <alignment/>
    </xf>
    <xf numFmtId="1" fontId="4" fillId="0" borderId="0" xfId="0" applyNumberFormat="1" applyFont="1" applyAlignment="1">
      <alignment horizontal="left"/>
    </xf>
    <xf numFmtId="164" fontId="4" fillId="0" borderId="0" xfId="15" applyNumberFormat="1" applyFont="1" applyBorder="1" applyAlignment="1">
      <alignment/>
    </xf>
    <xf numFmtId="1" fontId="4" fillId="0" borderId="0" xfId="0" applyNumberFormat="1" applyFont="1" applyBorder="1" applyAlignment="1">
      <alignment horizontal="left"/>
    </xf>
    <xf numFmtId="3" fontId="4" fillId="0" borderId="3" xfId="0" applyFont="1" applyFill="1" applyBorder="1" applyAlignment="1">
      <alignment/>
    </xf>
    <xf numFmtId="166" fontId="0" fillId="0" borderId="3" xfId="0" applyNumberFormat="1" applyBorder="1" applyAlignment="1">
      <alignment/>
    </xf>
    <xf numFmtId="3" fontId="3" fillId="0" borderId="0" xfId="0" applyFont="1" applyAlignment="1">
      <alignment horizontal="left"/>
    </xf>
    <xf numFmtId="3" fontId="14" fillId="0" borderId="0" xfId="0" applyFont="1" applyAlignment="1">
      <alignment/>
    </xf>
    <xf numFmtId="3" fontId="14" fillId="4" borderId="3" xfId="0" applyFont="1" applyFill="1" applyBorder="1" applyAlignment="1">
      <alignment horizontal="right"/>
    </xf>
    <xf numFmtId="3" fontId="14" fillId="4" borderId="0" xfId="0" applyFont="1" applyFill="1" applyAlignment="1">
      <alignment/>
    </xf>
    <xf numFmtId="3" fontId="14" fillId="4" borderId="0" xfId="0" applyFont="1" applyFill="1" applyAlignment="1">
      <alignment horizontal="center"/>
    </xf>
    <xf numFmtId="3" fontId="14" fillId="4" borderId="0" xfId="0" applyFont="1" applyFill="1" applyAlignment="1">
      <alignment/>
    </xf>
    <xf numFmtId="3" fontId="14" fillId="4" borderId="1" xfId="0" applyFont="1" applyFill="1" applyBorder="1" applyAlignment="1">
      <alignment/>
    </xf>
    <xf numFmtId="3" fontId="14" fillId="4" borderId="2" xfId="0" applyFont="1" applyFill="1" applyBorder="1" applyAlignment="1">
      <alignment horizontal="right"/>
    </xf>
    <xf numFmtId="3" fontId="14" fillId="4" borderId="1" xfId="0" applyFont="1" applyFill="1" applyBorder="1" applyAlignment="1">
      <alignment horizontal="right"/>
    </xf>
    <xf numFmtId="3" fontId="20" fillId="0" borderId="0" xfId="0" applyFont="1" applyAlignment="1">
      <alignment/>
    </xf>
    <xf numFmtId="164" fontId="14" fillId="0" borderId="0" xfId="0" applyFont="1" applyAlignment="1">
      <alignment horizontal="right"/>
    </xf>
    <xf numFmtId="164" fontId="20" fillId="0" borderId="0" xfId="0" applyFont="1" applyAlignment="1">
      <alignment/>
    </xf>
    <xf numFmtId="164" fontId="20" fillId="0" borderId="3" xfId="0" applyNumberFormat="1" applyFont="1" applyBorder="1" applyAlignment="1">
      <alignment/>
    </xf>
    <xf numFmtId="166" fontId="20" fillId="0" borderId="0" xfId="0" applyNumberFormat="1" applyFont="1" applyAlignment="1">
      <alignment/>
    </xf>
    <xf numFmtId="164" fontId="20" fillId="0" borderId="0" xfId="0" applyFont="1" applyAlignment="1">
      <alignment horizontal="right"/>
    </xf>
    <xf numFmtId="164" fontId="20" fillId="0" borderId="0" xfId="0" applyNumberFormat="1" applyFont="1" applyBorder="1" applyAlignment="1">
      <alignment/>
    </xf>
    <xf numFmtId="164" fontId="20" fillId="0" borderId="0" xfId="0" applyNumberFormat="1" applyFont="1" applyAlignment="1">
      <alignment/>
    </xf>
    <xf numFmtId="164" fontId="20" fillId="0" borderId="0" xfId="0" applyNumberFormat="1" applyFont="1" applyAlignment="1">
      <alignment/>
    </xf>
    <xf numFmtId="164" fontId="14" fillId="0" borderId="0" xfId="0" applyNumberFormat="1" applyFont="1" applyAlignment="1">
      <alignment/>
    </xf>
    <xf numFmtId="164" fontId="14" fillId="0" borderId="0" xfId="0" applyNumberFormat="1" applyFont="1" applyAlignment="1">
      <alignment horizontal="right"/>
    </xf>
    <xf numFmtId="0" fontId="14" fillId="0" borderId="0" xfId="0" applyNumberFormat="1" applyFont="1" applyAlignment="1">
      <alignment horizontal="left"/>
    </xf>
    <xf numFmtId="3" fontId="20" fillId="0" borderId="0" xfId="0" applyFont="1" applyBorder="1" applyAlignment="1">
      <alignment/>
    </xf>
    <xf numFmtId="164" fontId="20" fillId="0" borderId="0" xfId="0" applyNumberFormat="1" applyFont="1" applyBorder="1" applyAlignment="1">
      <alignment horizontal="right"/>
    </xf>
    <xf numFmtId="164" fontId="20" fillId="0" borderId="0" xfId="0" applyNumberFormat="1" applyFont="1" applyBorder="1" applyAlignment="1">
      <alignment/>
    </xf>
    <xf numFmtId="164" fontId="14" fillId="0" borderId="0" xfId="0" applyNumberFormat="1" applyFont="1" applyBorder="1" applyAlignment="1">
      <alignment/>
    </xf>
    <xf numFmtId="0" fontId="14" fillId="0" borderId="0" xfId="0" applyNumberFormat="1" applyFont="1" applyBorder="1" applyAlignment="1">
      <alignment horizontal="left"/>
    </xf>
    <xf numFmtId="164" fontId="14" fillId="0" borderId="0" xfId="0" applyNumberFormat="1" applyFont="1" applyBorder="1" applyAlignment="1">
      <alignment horizontal="right"/>
    </xf>
    <xf numFmtId="164" fontId="14" fillId="0" borderId="0" xfId="0" applyNumberFormat="1" applyFont="1" applyBorder="1" applyAlignment="1">
      <alignment/>
    </xf>
    <xf numFmtId="164" fontId="20" fillId="0" borderId="0" xfId="0" applyNumberFormat="1" applyFont="1" applyBorder="1" applyAlignment="1">
      <alignment/>
    </xf>
    <xf numFmtId="3" fontId="34" fillId="0" borderId="0" xfId="0" applyFont="1" applyAlignment="1">
      <alignment/>
    </xf>
    <xf numFmtId="164" fontId="20" fillId="0" borderId="0" xfId="0" applyNumberFormat="1" applyFont="1" applyBorder="1" applyAlignment="1">
      <alignment horizontal="right"/>
    </xf>
    <xf numFmtId="164" fontId="20" fillId="0" borderId="0" xfId="0" applyNumberFormat="1" applyFont="1" applyAlignment="1">
      <alignment/>
    </xf>
    <xf numFmtId="164" fontId="14" fillId="0" borderId="0" xfId="0" applyNumberFormat="1" applyFont="1" applyAlignment="1">
      <alignment/>
    </xf>
    <xf numFmtId="3" fontId="0" fillId="0" borderId="0" xfId="0" applyAlignment="1">
      <alignment/>
    </xf>
    <xf numFmtId="3" fontId="23" fillId="0" borderId="0" xfId="0" applyFont="1" applyAlignment="1">
      <alignment/>
    </xf>
    <xf numFmtId="164" fontId="35" fillId="0" borderId="0" xfId="0" applyNumberFormat="1" applyFont="1" applyAlignment="1">
      <alignment/>
    </xf>
    <xf numFmtId="3" fontId="20" fillId="0" borderId="3" xfId="0" applyFont="1" applyBorder="1" applyAlignment="1" quotePrefix="1">
      <alignment/>
    </xf>
    <xf numFmtId="3" fontId="34" fillId="0" borderId="3" xfId="0" applyFont="1" applyBorder="1" applyAlignment="1">
      <alignment/>
    </xf>
    <xf numFmtId="166" fontId="34" fillId="0" borderId="3" xfId="0" applyNumberFormat="1" applyFont="1" applyBorder="1" applyAlignment="1">
      <alignment/>
    </xf>
    <xf numFmtId="3" fontId="0" fillId="0" borderId="3" xfId="0" applyBorder="1" applyAlignment="1">
      <alignment/>
    </xf>
    <xf numFmtId="164" fontId="34" fillId="0" borderId="3" xfId="0" applyFont="1" applyBorder="1" applyAlignment="1">
      <alignment/>
    </xf>
    <xf numFmtId="3" fontId="20" fillId="0" borderId="0" xfId="0" applyFont="1" applyBorder="1" applyAlignment="1" quotePrefix="1">
      <alignment/>
    </xf>
    <xf numFmtId="3" fontId="20" fillId="0" borderId="0" xfId="0" applyFont="1" applyBorder="1" applyAlignment="1">
      <alignment/>
    </xf>
    <xf numFmtId="164" fontId="20" fillId="0" borderId="0" xfId="0" applyFont="1" applyBorder="1" applyAlignment="1">
      <alignment/>
    </xf>
    <xf numFmtId="3" fontId="0" fillId="0" borderId="0" xfId="0" applyBorder="1" applyAlignment="1">
      <alignment/>
    </xf>
    <xf numFmtId="166" fontId="34" fillId="0" borderId="0" xfId="0" applyNumberFormat="1" applyFont="1" applyBorder="1" applyAlignment="1">
      <alignment/>
    </xf>
    <xf numFmtId="3" fontId="20" fillId="0" borderId="0" xfId="0" applyFont="1" applyBorder="1" applyAlignment="1" quotePrefix="1">
      <alignment/>
    </xf>
    <xf numFmtId="164" fontId="20" fillId="0" borderId="0" xfId="0" applyFont="1" applyBorder="1" applyAlignment="1">
      <alignment/>
    </xf>
    <xf numFmtId="164" fontId="34" fillId="0" borderId="0" xfId="0" applyFont="1" applyBorder="1" applyAlignment="1">
      <alignment/>
    </xf>
    <xf numFmtId="166" fontId="34" fillId="0" borderId="0" xfId="0" applyNumberFormat="1" applyFont="1" applyAlignment="1">
      <alignment/>
    </xf>
    <xf numFmtId="166" fontId="34" fillId="0" borderId="0" xfId="0" applyNumberFormat="1" applyFont="1" applyAlignment="1">
      <alignment/>
    </xf>
    <xf numFmtId="3" fontId="3" fillId="2" borderId="0" xfId="0" applyFont="1" applyFill="1" applyAlignment="1">
      <alignment/>
    </xf>
    <xf numFmtId="3" fontId="3" fillId="5" borderId="0" xfId="0" applyFont="1" applyFill="1" applyAlignment="1">
      <alignment/>
    </xf>
    <xf numFmtId="3" fontId="3" fillId="5" borderId="1" xfId="0" applyFont="1" applyFill="1" applyBorder="1" applyAlignment="1">
      <alignment/>
    </xf>
    <xf numFmtId="3" fontId="3" fillId="4" borderId="0" xfId="0" applyFont="1" applyFill="1" applyAlignment="1">
      <alignment/>
    </xf>
    <xf numFmtId="3" fontId="3" fillId="4" borderId="0" xfId="0" applyFont="1" applyFill="1" applyBorder="1" applyAlignment="1">
      <alignment horizontal="right"/>
    </xf>
    <xf numFmtId="3" fontId="3" fillId="4" borderId="0" xfId="0" applyFont="1" applyFill="1" applyAlignment="1">
      <alignment horizontal="right"/>
    </xf>
    <xf numFmtId="3" fontId="3" fillId="4" borderId="0" xfId="0" applyFont="1" applyFill="1" applyAlignment="1">
      <alignment/>
    </xf>
    <xf numFmtId="3" fontId="3" fillId="4" borderId="1" xfId="0" applyFont="1" applyFill="1" applyBorder="1" applyAlignment="1">
      <alignment/>
    </xf>
    <xf numFmtId="3" fontId="3" fillId="4" borderId="1" xfId="0" applyFont="1" applyFill="1" applyBorder="1" applyAlignment="1">
      <alignment horizontal="right"/>
    </xf>
    <xf numFmtId="3" fontId="4" fillId="5" borderId="0" xfId="0" applyFont="1" applyFill="1" applyAlignment="1">
      <alignment/>
    </xf>
    <xf numFmtId="164" fontId="4" fillId="5" borderId="0" xfId="0" applyNumberFormat="1" applyFont="1" applyFill="1" applyAlignment="1">
      <alignment/>
    </xf>
    <xf numFmtId="164" fontId="4" fillId="5" borderId="0" xfId="0" applyFont="1" applyFill="1" applyAlignment="1">
      <alignment/>
    </xf>
    <xf numFmtId="0" fontId="3" fillId="5" borderId="0" xfId="0" applyNumberFormat="1" applyFont="1" applyFill="1" applyAlignment="1">
      <alignment horizontal="left"/>
    </xf>
    <xf numFmtId="3" fontId="4" fillId="5" borderId="0" xfId="0" applyFont="1" applyFill="1" applyBorder="1" applyAlignment="1">
      <alignment/>
    </xf>
    <xf numFmtId="164" fontId="4" fillId="5" borderId="0" xfId="0" applyNumberFormat="1" applyFont="1" applyFill="1" applyBorder="1" applyAlignment="1">
      <alignment/>
    </xf>
    <xf numFmtId="0" fontId="3" fillId="5" borderId="0" xfId="0" applyNumberFormat="1" applyFont="1" applyFill="1" applyBorder="1" applyAlignment="1">
      <alignment horizontal="left"/>
    </xf>
    <xf numFmtId="170" fontId="4" fillId="5" borderId="0" xfId="0" applyNumberFormat="1" applyFont="1" applyFill="1" applyAlignment="1">
      <alignment/>
    </xf>
    <xf numFmtId="3" fontId="4" fillId="5" borderId="0" xfId="0" applyFont="1" applyFill="1" applyAlignment="1" quotePrefix="1">
      <alignment/>
    </xf>
    <xf numFmtId="3" fontId="4" fillId="5" borderId="3" xfId="0" applyFont="1" applyFill="1" applyBorder="1" applyAlignment="1">
      <alignment/>
    </xf>
    <xf numFmtId="3" fontId="3" fillId="4" borderId="3" xfId="0" applyFont="1" applyFill="1" applyBorder="1" applyAlignment="1">
      <alignment/>
    </xf>
    <xf numFmtId="3" fontId="3" fillId="4" borderId="3" xfId="0" applyFont="1" applyFill="1" applyBorder="1" applyAlignment="1">
      <alignment horizontal="right"/>
    </xf>
    <xf numFmtId="3" fontId="3" fillId="4" borderId="2" xfId="0" applyFont="1" applyFill="1" applyBorder="1" applyAlignment="1">
      <alignment horizontal="right"/>
    </xf>
    <xf numFmtId="49" fontId="3" fillId="0" borderId="0" xfId="0" applyNumberFormat="1" applyFont="1" applyAlignment="1" quotePrefix="1">
      <alignment/>
    </xf>
    <xf numFmtId="164" fontId="4" fillId="0" borderId="0" xfId="0" applyFont="1" applyAlignment="1">
      <alignment/>
    </xf>
    <xf numFmtId="4" fontId="4" fillId="0" borderId="0" xfId="0" applyFont="1" applyAlignment="1">
      <alignment/>
    </xf>
    <xf numFmtId="164" fontId="4" fillId="0" borderId="0" xfId="0" applyNumberFormat="1" applyFont="1" applyAlignment="1" applyProtection="1">
      <alignment/>
      <protection locked="0"/>
    </xf>
    <xf numFmtId="4" fontId="4" fillId="0" borderId="0" xfId="0" applyNumberFormat="1" applyFont="1" applyAlignment="1">
      <alignment/>
    </xf>
    <xf numFmtId="2" fontId="4" fillId="0" borderId="0" xfId="0" applyNumberFormat="1" applyFont="1" applyAlignment="1">
      <alignment/>
    </xf>
    <xf numFmtId="0" fontId="3" fillId="0" borderId="0" xfId="0" applyNumberFormat="1" applyFont="1" applyAlignment="1">
      <alignment horizontal="left"/>
    </xf>
    <xf numFmtId="0" fontId="3" fillId="0" borderId="0" xfId="0" applyNumberFormat="1" applyFont="1" applyBorder="1" applyAlignment="1">
      <alignment horizontal="left"/>
    </xf>
    <xf numFmtId="4" fontId="4" fillId="0" borderId="0" xfId="0" applyNumberFormat="1" applyFont="1" applyBorder="1" applyAlignment="1">
      <alignment/>
    </xf>
    <xf numFmtId="2" fontId="3" fillId="0" borderId="0" xfId="0" applyNumberFormat="1" applyFont="1" applyBorder="1" applyAlignment="1">
      <alignment/>
    </xf>
    <xf numFmtId="2" fontId="4" fillId="0" borderId="0" xfId="0" applyNumberFormat="1" applyFont="1" applyBorder="1" applyAlignment="1">
      <alignment/>
    </xf>
    <xf numFmtId="164" fontId="5" fillId="0" borderId="0" xfId="0" applyNumberFormat="1" applyFont="1" applyBorder="1" applyAlignment="1">
      <alignment/>
    </xf>
    <xf numFmtId="3" fontId="4" fillId="0" borderId="3" xfId="0" applyFont="1" applyBorder="1" applyAlignment="1" quotePrefix="1">
      <alignment/>
    </xf>
    <xf numFmtId="3" fontId="4" fillId="0" borderId="3" xfId="0" applyFont="1" applyBorder="1" applyAlignment="1">
      <alignment/>
    </xf>
    <xf numFmtId="3" fontId="3" fillId="0" borderId="3" xfId="0" applyFont="1" applyBorder="1" applyAlignment="1">
      <alignment/>
    </xf>
    <xf numFmtId="3" fontId="4" fillId="0" borderId="0" xfId="0" applyFont="1" applyAlignment="1" quotePrefix="1">
      <alignment/>
    </xf>
    <xf numFmtId="0" fontId="3" fillId="4" borderId="3" xfId="0" applyFont="1" applyFill="1" applyBorder="1" applyAlignment="1">
      <alignment/>
    </xf>
    <xf numFmtId="164" fontId="37" fillId="4" borderId="2" xfId="0" applyFont="1" applyFill="1" applyBorder="1" applyAlignment="1">
      <alignment/>
    </xf>
    <xf numFmtId="0" fontId="19" fillId="4" borderId="2" xfId="0" applyFont="1" applyFill="1" applyBorder="1" applyAlignment="1">
      <alignment/>
    </xf>
    <xf numFmtId="0" fontId="37" fillId="4" borderId="0" xfId="0" applyFont="1" applyFill="1" applyBorder="1" applyAlignment="1">
      <alignment horizontal="right"/>
    </xf>
    <xf numFmtId="0" fontId="37" fillId="4" borderId="3" xfId="0" applyFont="1" applyFill="1" applyBorder="1" applyAlignment="1">
      <alignment horizontal="right"/>
    </xf>
    <xf numFmtId="0" fontId="37" fillId="4" borderId="2" xfId="0" applyFont="1" applyFill="1" applyBorder="1" applyAlignment="1">
      <alignment horizontal="left"/>
    </xf>
    <xf numFmtId="0" fontId="37" fillId="0" borderId="0" xfId="0" applyFont="1" applyAlignment="1">
      <alignment horizontal="right"/>
    </xf>
    <xf numFmtId="0" fontId="37" fillId="4" borderId="0" xfId="0" applyFont="1" applyFill="1" applyAlignment="1">
      <alignment/>
    </xf>
    <xf numFmtId="0" fontId="37" fillId="4" borderId="1" xfId="0" applyFont="1" applyFill="1" applyBorder="1" applyAlignment="1">
      <alignment horizontal="right"/>
    </xf>
    <xf numFmtId="0" fontId="37" fillId="4" borderId="2" xfId="0" applyFont="1" applyFill="1" applyBorder="1" applyAlignment="1">
      <alignment horizontal="right"/>
    </xf>
    <xf numFmtId="0" fontId="37" fillId="0" borderId="2" xfId="0" applyFont="1" applyBorder="1" applyAlignment="1">
      <alignment horizontal="right"/>
    </xf>
    <xf numFmtId="0" fontId="37" fillId="0" borderId="1" xfId="0" applyFont="1" applyBorder="1" applyAlignment="1">
      <alignment horizontal="right"/>
    </xf>
    <xf numFmtId="0" fontId="22" fillId="0" borderId="3" xfId="0" applyFont="1" applyBorder="1" applyAlignment="1">
      <alignment/>
    </xf>
    <xf numFmtId="164" fontId="22" fillId="0" borderId="0" xfId="15" applyNumberFormat="1" applyFont="1" applyAlignment="1">
      <alignment/>
    </xf>
    <xf numFmtId="164" fontId="22" fillId="0" borderId="0" xfId="0" applyNumberFormat="1" applyFont="1" applyAlignment="1">
      <alignment/>
    </xf>
    <xf numFmtId="0" fontId="22" fillId="0" borderId="0" xfId="0" applyFont="1" applyAlignment="1">
      <alignment/>
    </xf>
    <xf numFmtId="164" fontId="38" fillId="0" borderId="0" xfId="0" applyNumberFormat="1" applyFont="1" applyAlignment="1">
      <alignment/>
    </xf>
    <xf numFmtId="164" fontId="22" fillId="0" borderId="1" xfId="0" applyNumberFormat="1" applyFont="1" applyBorder="1" applyAlignment="1">
      <alignment/>
    </xf>
    <xf numFmtId="0" fontId="30" fillId="0" borderId="3" xfId="0" applyFont="1" applyBorder="1" applyAlignment="1">
      <alignment/>
    </xf>
    <xf numFmtId="164" fontId="30" fillId="0" borderId="2" xfId="15" applyNumberFormat="1" applyFont="1" applyBorder="1" applyAlignment="1">
      <alignment/>
    </xf>
    <xf numFmtId="164" fontId="30" fillId="0" borderId="1" xfId="0" applyNumberFormat="1" applyFont="1" applyBorder="1" applyAlignment="1">
      <alignment/>
    </xf>
    <xf numFmtId="164" fontId="30" fillId="0" borderId="2" xfId="0" applyNumberFormat="1" applyFont="1" applyBorder="1" applyAlignment="1">
      <alignment/>
    </xf>
    <xf numFmtId="164" fontId="30" fillId="0" borderId="0" xfId="0" applyNumberFormat="1" applyFont="1" applyAlignment="1">
      <alignment/>
    </xf>
    <xf numFmtId="0" fontId="22" fillId="0" borderId="0" xfId="0" applyFont="1" applyAlignment="1">
      <alignment/>
    </xf>
    <xf numFmtId="166" fontId="22" fillId="0" borderId="0" xfId="0" applyNumberFormat="1" applyFont="1" applyAlignment="1">
      <alignment/>
    </xf>
    <xf numFmtId="0" fontId="22" fillId="0" borderId="2" xfId="0" applyFont="1" applyBorder="1" applyAlignment="1">
      <alignment/>
    </xf>
    <xf numFmtId="0" fontId="19" fillId="4" borderId="3" xfId="0" applyFont="1" applyFill="1" applyBorder="1" applyAlignment="1">
      <alignment/>
    </xf>
    <xf numFmtId="166" fontId="22" fillId="0" borderId="2" xfId="0" applyNumberFormat="1" applyFont="1" applyBorder="1" applyAlignment="1">
      <alignment/>
    </xf>
    <xf numFmtId="0" fontId="22" fillId="0" borderId="1" xfId="0" applyFont="1" applyBorder="1" applyAlignment="1">
      <alignment/>
    </xf>
    <xf numFmtId="2" fontId="22" fillId="0" borderId="3" xfId="0" applyFont="1" applyBorder="1" applyAlignment="1">
      <alignment/>
    </xf>
    <xf numFmtId="166" fontId="22" fillId="0" borderId="0" xfId="0" applyNumberFormat="1" applyFont="1" applyAlignment="1">
      <alignment/>
    </xf>
    <xf numFmtId="164" fontId="22" fillId="0" borderId="0" xfId="0" applyNumberFormat="1" applyFont="1" applyBorder="1" applyAlignment="1">
      <alignment/>
    </xf>
    <xf numFmtId="164" fontId="22" fillId="0" borderId="0" xfId="0" applyNumberFormat="1" applyFont="1" applyAlignment="1">
      <alignment/>
    </xf>
    <xf numFmtId="164" fontId="22" fillId="0" borderId="3" xfId="0" applyNumberFormat="1" applyFont="1" applyBorder="1" applyAlignment="1">
      <alignment/>
    </xf>
    <xf numFmtId="166" fontId="39" fillId="0" borderId="3" xfId="0" applyNumberFormat="1" applyFont="1" applyBorder="1" applyAlignment="1">
      <alignment horizontal="right"/>
    </xf>
    <xf numFmtId="2" fontId="22" fillId="0" borderId="0" xfId="0" applyFont="1" applyAlignment="1">
      <alignment/>
    </xf>
    <xf numFmtId="166" fontId="22" fillId="0" borderId="0" xfId="0" applyNumberFormat="1" applyFont="1" applyBorder="1" applyAlignment="1">
      <alignment/>
    </xf>
    <xf numFmtId="166" fontId="22" fillId="0" borderId="1" xfId="0" applyNumberFormat="1" applyFont="1" applyBorder="1" applyAlignment="1">
      <alignment/>
    </xf>
    <xf numFmtId="2" fontId="30" fillId="0" borderId="3" xfId="0" applyFont="1" applyBorder="1" applyAlignment="1">
      <alignment/>
    </xf>
    <xf numFmtId="166" fontId="30" fillId="0" borderId="2" xfId="0" applyNumberFormat="1" applyFont="1" applyBorder="1" applyAlignment="1">
      <alignment/>
    </xf>
    <xf numFmtId="166" fontId="30" fillId="0" borderId="2" xfId="0" applyNumberFormat="1" applyFont="1" applyBorder="1" applyAlignment="1">
      <alignment/>
    </xf>
    <xf numFmtId="166" fontId="30" fillId="0" borderId="1" xfId="0" applyNumberFormat="1" applyFont="1" applyBorder="1" applyAlignment="1">
      <alignment/>
    </xf>
    <xf numFmtId="166" fontId="30" fillId="0" borderId="1" xfId="0" applyNumberFormat="1" applyFont="1" applyBorder="1" applyAlignment="1">
      <alignment/>
    </xf>
    <xf numFmtId="164" fontId="22" fillId="0" borderId="3" xfId="0" applyFont="1" applyBorder="1" applyAlignment="1">
      <alignment/>
    </xf>
    <xf numFmtId="0" fontId="40" fillId="0" borderId="3" xfId="0" applyFont="1" applyBorder="1" applyAlignment="1">
      <alignment/>
    </xf>
    <xf numFmtId="164" fontId="22" fillId="0" borderId="0" xfId="0" applyFont="1" applyAlignment="1">
      <alignment/>
    </xf>
    <xf numFmtId="0" fontId="40" fillId="0" borderId="0" xfId="0" applyFont="1" applyAlignment="1">
      <alignment/>
    </xf>
    <xf numFmtId="164" fontId="23" fillId="0" borderId="0" xfId="0" applyFont="1" applyAlignment="1">
      <alignment/>
    </xf>
    <xf numFmtId="0" fontId="37" fillId="0" borderId="0" xfId="0" applyFont="1" applyAlignment="1">
      <alignment/>
    </xf>
    <xf numFmtId="0" fontId="3" fillId="0" borderId="1" xfId="0" applyFont="1" applyBorder="1" applyAlignment="1">
      <alignment/>
    </xf>
    <xf numFmtId="166" fontId="22" fillId="4" borderId="2" xfId="0" applyNumberFormat="1" applyFont="1" applyFill="1" applyBorder="1" applyAlignment="1">
      <alignment/>
    </xf>
    <xf numFmtId="0" fontId="37" fillId="4" borderId="0" xfId="0" applyFont="1" applyFill="1" applyBorder="1" applyAlignment="1">
      <alignment/>
    </xf>
    <xf numFmtId="0" fontId="37" fillId="4" borderId="1" xfId="0" applyFont="1" applyFill="1" applyBorder="1" applyAlignment="1">
      <alignment horizontal="left"/>
    </xf>
    <xf numFmtId="0" fontId="3" fillId="4" borderId="1" xfId="0" applyFont="1" applyFill="1" applyBorder="1" applyAlignment="1">
      <alignment/>
    </xf>
    <xf numFmtId="0" fontId="37" fillId="4" borderId="1" xfId="0" applyFont="1" applyFill="1" applyBorder="1" applyAlignment="1">
      <alignment/>
    </xf>
    <xf numFmtId="0" fontId="37" fillId="0" borderId="2" xfId="0" applyFont="1" applyBorder="1" applyAlignment="1">
      <alignment horizontal="right"/>
    </xf>
    <xf numFmtId="0" fontId="37" fillId="0" borderId="1" xfId="0" applyFont="1" applyBorder="1" applyAlignment="1">
      <alignment horizontal="right"/>
    </xf>
    <xf numFmtId="0" fontId="3" fillId="4" borderId="0" xfId="0" applyFont="1" applyFill="1" applyBorder="1" applyAlignment="1">
      <alignment/>
    </xf>
    <xf numFmtId="164" fontId="22" fillId="0" borderId="0" xfId="0" applyFont="1" applyBorder="1" applyAlignment="1">
      <alignment/>
    </xf>
    <xf numFmtId="166" fontId="22" fillId="0" borderId="0" xfId="0" applyNumberFormat="1" applyFont="1" applyBorder="1" applyAlignment="1">
      <alignment/>
    </xf>
    <xf numFmtId="166" fontId="30" fillId="0" borderId="0" xfId="0" applyFont="1" applyAlignment="1">
      <alignment horizontal="right"/>
    </xf>
    <xf numFmtId="166" fontId="22" fillId="0" borderId="0" xfId="0" applyFont="1" applyAlignment="1">
      <alignment horizontal="right"/>
    </xf>
    <xf numFmtId="166" fontId="30" fillId="0" borderId="0" xfId="0" applyNumberFormat="1" applyFont="1" applyAlignment="1">
      <alignment horizontal="right"/>
    </xf>
    <xf numFmtId="166" fontId="22" fillId="0" borderId="0" xfId="0" applyNumberFormat="1" applyFont="1" applyAlignment="1">
      <alignment horizontal="right"/>
    </xf>
    <xf numFmtId="0" fontId="22" fillId="0" borderId="1" xfId="0" applyFont="1" applyBorder="1" applyAlignment="1">
      <alignment/>
    </xf>
    <xf numFmtId="166" fontId="22" fillId="0" borderId="1" xfId="0" applyNumberFormat="1" applyFont="1" applyBorder="1" applyAlignment="1">
      <alignment/>
    </xf>
    <xf numFmtId="164" fontId="22" fillId="0" borderId="1" xfId="0" applyNumberFormat="1" applyFont="1" applyBorder="1" applyAlignment="1">
      <alignment/>
    </xf>
    <xf numFmtId="164" fontId="30" fillId="0" borderId="2" xfId="0" applyFont="1" applyBorder="1" applyAlignment="1">
      <alignment/>
    </xf>
    <xf numFmtId="166" fontId="30" fillId="0" borderId="3" xfId="0" applyNumberFormat="1" applyFont="1" applyBorder="1" applyAlignment="1">
      <alignment/>
    </xf>
    <xf numFmtId="166" fontId="30" fillId="0" borderId="0" xfId="0" applyNumberFormat="1" applyFont="1" applyAlignment="1">
      <alignment/>
    </xf>
    <xf numFmtId="164" fontId="30" fillId="0" borderId="2" xfId="0" applyNumberFormat="1" applyFont="1" applyBorder="1" applyAlignment="1">
      <alignment/>
    </xf>
    <xf numFmtId="164" fontId="30" fillId="0" borderId="1" xfId="0" applyNumberFormat="1" applyFont="1" applyBorder="1" applyAlignment="1">
      <alignment/>
    </xf>
    <xf numFmtId="0" fontId="37" fillId="4" borderId="2" xfId="0" applyFont="1" applyFill="1" applyBorder="1" applyAlignment="1">
      <alignment/>
    </xf>
    <xf numFmtId="166" fontId="39" fillId="0" borderId="2" xfId="0" applyNumberFormat="1" applyFont="1" applyBorder="1" applyAlignment="1">
      <alignment/>
    </xf>
    <xf numFmtId="166" fontId="22" fillId="0" borderId="2" xfId="0" applyNumberFormat="1" applyFont="1" applyBorder="1" applyAlignment="1">
      <alignment/>
    </xf>
    <xf numFmtId="164" fontId="22" fillId="0" borderId="2" xfId="0" applyNumberFormat="1" applyFont="1" applyBorder="1" applyAlignment="1">
      <alignment/>
    </xf>
    <xf numFmtId="0" fontId="41" fillId="0" borderId="1" xfId="0" applyFont="1" applyBorder="1" applyAlignment="1">
      <alignment/>
    </xf>
    <xf numFmtId="0" fontId="41" fillId="0" borderId="0" xfId="0" applyFont="1" applyAlignment="1">
      <alignment/>
    </xf>
    <xf numFmtId="166" fontId="39" fillId="0" borderId="0" xfId="0" applyNumberFormat="1" applyFont="1" applyAlignment="1">
      <alignment/>
    </xf>
    <xf numFmtId="166" fontId="41" fillId="0" borderId="0" xfId="0" applyNumberFormat="1" applyFont="1" applyAlignment="1">
      <alignment/>
    </xf>
    <xf numFmtId="0" fontId="30" fillId="0" borderId="2" xfId="0" applyFont="1" applyBorder="1" applyAlignment="1">
      <alignment/>
    </xf>
    <xf numFmtId="0" fontId="39" fillId="0" borderId="0" xfId="0" applyFont="1" applyBorder="1" applyAlignment="1">
      <alignment horizontal="left"/>
    </xf>
    <xf numFmtId="0" fontId="30" fillId="0" borderId="0" xfId="0" applyFont="1" applyBorder="1" applyAlignment="1">
      <alignment/>
    </xf>
    <xf numFmtId="166" fontId="30" fillId="0" borderId="0" xfId="0" applyFont="1" applyBorder="1" applyAlignment="1">
      <alignment/>
    </xf>
    <xf numFmtId="164" fontId="30" fillId="0" borderId="0" xfId="0" applyFont="1" applyBorder="1" applyAlignment="1">
      <alignment/>
    </xf>
    <xf numFmtId="166" fontId="30" fillId="0" borderId="0" xfId="0" applyNumberFormat="1" applyFont="1" applyBorder="1" applyAlignment="1">
      <alignment/>
    </xf>
    <xf numFmtId="164" fontId="22" fillId="0" borderId="0" xfId="0" applyNumberFormat="1" applyFont="1" applyBorder="1" applyAlignment="1">
      <alignment/>
    </xf>
    <xf numFmtId="0" fontId="39" fillId="0" borderId="0" xfId="0" applyFont="1" applyBorder="1" applyAlignment="1">
      <alignment/>
    </xf>
    <xf numFmtId="0" fontId="33"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1" xfId="0" applyFont="1" applyBorder="1" applyAlignment="1">
      <alignment/>
    </xf>
    <xf numFmtId="0" fontId="3" fillId="4" borderId="0" xfId="0" applyFont="1" applyFill="1" applyAlignment="1">
      <alignment/>
    </xf>
    <xf numFmtId="0" fontId="3" fillId="4" borderId="0" xfId="0" applyFont="1" applyFill="1" applyAlignment="1">
      <alignment horizontal="right"/>
    </xf>
    <xf numFmtId="0" fontId="3" fillId="4" borderId="0" xfId="0" applyFont="1" applyFill="1" applyBorder="1" applyAlignment="1">
      <alignment horizontal="right"/>
    </xf>
    <xf numFmtId="0" fontId="3" fillId="4" borderId="1" xfId="0" applyFont="1" applyFill="1" applyBorder="1" applyAlignment="1">
      <alignment horizontal="left"/>
    </xf>
    <xf numFmtId="0" fontId="3" fillId="4" borderId="1" xfId="0" applyFont="1" applyFill="1" applyBorder="1" applyAlignment="1">
      <alignment horizontal="right"/>
    </xf>
    <xf numFmtId="0" fontId="3" fillId="0" borderId="3" xfId="0" applyFont="1" applyBorder="1" applyAlignment="1">
      <alignment/>
    </xf>
    <xf numFmtId="164" fontId="4" fillId="0" borderId="3" xfId="0" applyFont="1" applyBorder="1" applyAlignment="1">
      <alignment/>
    </xf>
    <xf numFmtId="164" fontId="3" fillId="0" borderId="3" xfId="0" applyFont="1" applyBorder="1" applyAlignment="1">
      <alignment horizontal="right"/>
    </xf>
    <xf numFmtId="164" fontId="3" fillId="0" borderId="3" xfId="0" applyFont="1" applyBorder="1" applyAlignment="1">
      <alignment/>
    </xf>
    <xf numFmtId="164" fontId="3" fillId="0" borderId="0" xfId="0" applyFont="1" applyAlignment="1">
      <alignment horizontal="right"/>
    </xf>
    <xf numFmtId="164" fontId="4" fillId="0" borderId="0" xfId="0" applyFont="1" applyAlignment="1">
      <alignment horizontal="right"/>
    </xf>
    <xf numFmtId="0" fontId="19" fillId="0" borderId="0" xfId="0" applyFont="1" applyAlignment="1">
      <alignment horizontal="right"/>
    </xf>
    <xf numFmtId="3" fontId="4" fillId="0" borderId="0" xfId="0" applyFont="1" applyAlignment="1">
      <alignment horizontal="right"/>
    </xf>
    <xf numFmtId="0" fontId="4" fillId="0" borderId="0" xfId="0" applyFont="1" applyAlignment="1">
      <alignment/>
    </xf>
    <xf numFmtId="0" fontId="19" fillId="0" borderId="0" xfId="0" applyFont="1" applyAlignment="1">
      <alignment horizontal="right"/>
    </xf>
    <xf numFmtId="4" fontId="4" fillId="0" borderId="0" xfId="0" applyNumberFormat="1" applyFont="1" applyAlignment="1">
      <alignment/>
    </xf>
    <xf numFmtId="0" fontId="3" fillId="0" borderId="0" xfId="0" applyFont="1" applyAlignment="1">
      <alignment horizontal="left"/>
    </xf>
    <xf numFmtId="166" fontId="4" fillId="0" borderId="0" xfId="0" applyNumberFormat="1" applyFont="1" applyAlignment="1">
      <alignment/>
    </xf>
    <xf numFmtId="164" fontId="3" fillId="0" borderId="0" xfId="0" applyNumberFormat="1" applyFont="1" applyBorder="1" applyAlignment="1">
      <alignment/>
    </xf>
    <xf numFmtId="166" fontId="3" fillId="0" borderId="0" xfId="0" applyNumberFormat="1" applyFont="1" applyAlignment="1">
      <alignment horizontal="right"/>
    </xf>
    <xf numFmtId="166" fontId="3" fillId="0" borderId="1" xfId="0" applyNumberFormat="1" applyFont="1" applyBorder="1" applyAlignment="1">
      <alignment horizontal="right"/>
    </xf>
    <xf numFmtId="166" fontId="4" fillId="0" borderId="1" xfId="0" applyNumberFormat="1" applyFont="1" applyBorder="1" applyAlignment="1">
      <alignment/>
    </xf>
    <xf numFmtId="164" fontId="3" fillId="0" borderId="1" xfId="0" applyNumberFormat="1" applyFont="1" applyBorder="1" applyAlignment="1">
      <alignment/>
    </xf>
    <xf numFmtId="0" fontId="4" fillId="2" borderId="3" xfId="0" applyFont="1" applyFill="1" applyBorder="1" applyAlignment="1">
      <alignment/>
    </xf>
    <xf numFmtId="0" fontId="3" fillId="2" borderId="3" xfId="0" applyFont="1" applyFill="1" applyBorder="1" applyAlignment="1">
      <alignment horizontal="center"/>
    </xf>
    <xf numFmtId="0" fontId="4" fillId="2" borderId="0" xfId="0" applyFont="1" applyFill="1" applyAlignment="1">
      <alignment/>
    </xf>
    <xf numFmtId="0" fontId="0" fillId="2" borderId="0" xfId="0" applyFill="1" applyAlignment="1">
      <alignment/>
    </xf>
    <xf numFmtId="0" fontId="3" fillId="2" borderId="3" xfId="0" applyFont="1" applyFill="1" applyBorder="1" applyAlignment="1">
      <alignment horizontal="right"/>
    </xf>
    <xf numFmtId="0" fontId="3" fillId="2" borderId="2" xfId="0" applyFont="1" applyFill="1" applyBorder="1" applyAlignment="1">
      <alignment/>
    </xf>
    <xf numFmtId="0" fontId="4" fillId="2" borderId="2" xfId="0" applyFont="1" applyFill="1" applyBorder="1" applyAlignment="1">
      <alignment/>
    </xf>
    <xf numFmtId="0" fontId="3" fillId="4" borderId="3" xfId="0" applyFont="1" applyFill="1" applyBorder="1" applyAlignment="1">
      <alignment horizontal="right"/>
    </xf>
    <xf numFmtId="0" fontId="4" fillId="2" borderId="0" xfId="0" applyFont="1" applyFill="1" applyBorder="1" applyAlignment="1">
      <alignment/>
    </xf>
    <xf numFmtId="0" fontId="3" fillId="2" borderId="0" xfId="0" applyFont="1" applyFill="1" applyBorder="1" applyAlignment="1">
      <alignment horizontal="right"/>
    </xf>
    <xf numFmtId="0" fontId="3" fillId="2" borderId="0" xfId="0" applyFont="1" applyFill="1" applyBorder="1" applyAlignment="1">
      <alignment/>
    </xf>
    <xf numFmtId="0" fontId="4" fillId="2" borderId="1" xfId="0" applyFont="1" applyFill="1" applyBorder="1" applyAlignment="1">
      <alignment/>
    </xf>
    <xf numFmtId="0" fontId="3" fillId="2" borderId="1" xfId="0" applyFont="1" applyFill="1" applyBorder="1" applyAlignment="1">
      <alignment horizontal="right"/>
    </xf>
    <xf numFmtId="0" fontId="0" fillId="2" borderId="1" xfId="0" applyFill="1" applyBorder="1" applyAlignment="1">
      <alignment/>
    </xf>
    <xf numFmtId="0" fontId="4" fillId="0" borderId="0" xfId="0" applyFont="1" applyBorder="1" applyAlignment="1">
      <alignment horizontal="left"/>
    </xf>
    <xf numFmtId="164" fontId="0" fillId="0" borderId="0" xfId="0" applyNumberFormat="1" applyBorder="1" applyAlignment="1">
      <alignment/>
    </xf>
    <xf numFmtId="2" fontId="4" fillId="0" borderId="0" xfId="0" applyNumberFormat="1" applyFont="1" applyBorder="1" applyAlignment="1">
      <alignment horizontal="left"/>
    </xf>
    <xf numFmtId="166" fontId="4" fillId="0" borderId="0" xfId="0" applyNumberFormat="1" applyFont="1" applyBorder="1" applyAlignment="1">
      <alignment/>
    </xf>
    <xf numFmtId="0" fontId="3" fillId="0" borderId="1" xfId="0" applyFont="1" applyBorder="1" applyAlignment="1">
      <alignment horizontal="left"/>
    </xf>
    <xf numFmtId="0" fontId="4" fillId="0" borderId="1" xfId="0" applyFont="1" applyBorder="1" applyAlignment="1">
      <alignment horizontal="left"/>
    </xf>
    <xf numFmtId="0" fontId="0" fillId="0" borderId="1" xfId="0" applyBorder="1" applyAlignment="1">
      <alignment/>
    </xf>
    <xf numFmtId="164" fontId="4" fillId="0" borderId="1" xfId="0" applyNumberFormat="1" applyFont="1" applyBorder="1" applyAlignment="1">
      <alignment/>
    </xf>
    <xf numFmtId="164" fontId="4" fillId="0" borderId="1" xfId="0" applyNumberFormat="1" applyFont="1" applyBorder="1" applyAlignment="1">
      <alignment horizontal="right"/>
    </xf>
    <xf numFmtId="164" fontId="3" fillId="0" borderId="1" xfId="0" applyNumberFormat="1" applyFont="1" applyBorder="1" applyAlignment="1">
      <alignment horizontal="right"/>
    </xf>
    <xf numFmtId="0" fontId="4" fillId="0" borderId="0" xfId="0" applyFont="1" applyBorder="1" applyAlignment="1" quotePrefix="1">
      <alignment horizontal="left"/>
    </xf>
    <xf numFmtId="164" fontId="4" fillId="0" borderId="0" xfId="0" applyFont="1" applyAlignment="1">
      <alignment/>
    </xf>
    <xf numFmtId="0" fontId="4" fillId="0" borderId="0" xfId="0" applyFont="1" applyBorder="1" applyAlignment="1">
      <alignment horizontal="left"/>
    </xf>
    <xf numFmtId="0" fontId="30" fillId="4" borderId="3" xfId="0" applyFont="1" applyFill="1" applyBorder="1" applyAlignment="1">
      <alignment/>
    </xf>
    <xf numFmtId="0" fontId="30" fillId="4" borderId="3" xfId="0" applyFont="1" applyFill="1" applyBorder="1" applyAlignment="1">
      <alignment horizontal="right"/>
    </xf>
    <xf numFmtId="0" fontId="30" fillId="4" borderId="0" xfId="0" applyFont="1" applyFill="1" applyAlignment="1">
      <alignment/>
    </xf>
    <xf numFmtId="0" fontId="30" fillId="4" borderId="0" xfId="0" applyFont="1" applyFill="1" applyAlignment="1">
      <alignment horizontal="right"/>
    </xf>
    <xf numFmtId="0" fontId="30" fillId="4" borderId="1" xfId="0" applyFont="1" applyFill="1" applyBorder="1" applyAlignment="1">
      <alignment/>
    </xf>
    <xf numFmtId="0" fontId="30" fillId="4" borderId="1" xfId="0" applyFont="1" applyFill="1" applyBorder="1" applyAlignment="1">
      <alignment horizontal="right"/>
    </xf>
    <xf numFmtId="0" fontId="30" fillId="0" borderId="0" xfId="0" applyFont="1" applyAlignment="1">
      <alignment horizontal="left"/>
    </xf>
    <xf numFmtId="0" fontId="22" fillId="0" borderId="0" xfId="0" applyFont="1" applyAlignment="1">
      <alignment horizontal="left"/>
    </xf>
    <xf numFmtId="164" fontId="22" fillId="0" borderId="0" xfId="0" applyFont="1" applyAlignment="1">
      <alignment horizontal="right"/>
    </xf>
    <xf numFmtId="3" fontId="22" fillId="0" borderId="0" xfId="0" applyFont="1" applyAlignment="1">
      <alignment/>
    </xf>
    <xf numFmtId="3" fontId="22" fillId="0" borderId="0" xfId="0" applyFont="1" applyAlignment="1">
      <alignment horizontal="right"/>
    </xf>
    <xf numFmtId="0" fontId="30" fillId="0" borderId="0" xfId="0" applyFont="1" applyAlignment="1">
      <alignment/>
    </xf>
    <xf numFmtId="0" fontId="22" fillId="0" borderId="0" xfId="0" applyFont="1" applyAlignment="1">
      <alignment/>
    </xf>
    <xf numFmtId="0" fontId="30" fillId="0" borderId="0" xfId="0" applyFont="1" applyAlignment="1">
      <alignment horizontal="right"/>
    </xf>
    <xf numFmtId="0" fontId="3" fillId="0" borderId="0" xfId="0" applyFont="1" applyAlignment="1">
      <alignment horizontal="right"/>
    </xf>
    <xf numFmtId="164" fontId="22" fillId="0" borderId="0" xfId="0" applyNumberFormat="1" applyFont="1" applyAlignment="1">
      <alignment horizontal="right"/>
    </xf>
    <xf numFmtId="0" fontId="3" fillId="0" borderId="0" xfId="0" applyFont="1" applyBorder="1" applyAlignment="1">
      <alignment horizontal="right"/>
    </xf>
    <xf numFmtId="0" fontId="30" fillId="0" borderId="0" xfId="0" applyFont="1" applyBorder="1" applyAlignment="1">
      <alignment horizontal="left"/>
    </xf>
    <xf numFmtId="0" fontId="22" fillId="0" borderId="0" xfId="0" applyFont="1" applyBorder="1" applyAlignment="1">
      <alignment horizontal="left"/>
    </xf>
    <xf numFmtId="0" fontId="30" fillId="0" borderId="1" xfId="0" applyFont="1" applyBorder="1" applyAlignment="1">
      <alignment horizontal="left"/>
    </xf>
    <xf numFmtId="0" fontId="22" fillId="0" borderId="1" xfId="0" applyFont="1" applyBorder="1" applyAlignment="1">
      <alignment horizontal="left"/>
    </xf>
    <xf numFmtId="164" fontId="38" fillId="0" borderId="1" xfId="0" applyNumberFormat="1" applyFont="1" applyBorder="1" applyAlignment="1">
      <alignment/>
    </xf>
    <xf numFmtId="0" fontId="3" fillId="0" borderId="1" xfId="0" applyFont="1" applyBorder="1" applyAlignment="1">
      <alignment horizontal="right"/>
    </xf>
    <xf numFmtId="0" fontId="42" fillId="0" borderId="0" xfId="0" applyFont="1" applyBorder="1" applyAlignment="1">
      <alignment/>
    </xf>
    <xf numFmtId="0" fontId="3" fillId="4" borderId="3" xfId="0" applyFont="1" applyFill="1" applyBorder="1" applyAlignment="1">
      <alignment horizontal="left"/>
    </xf>
    <xf numFmtId="0" fontId="3" fillId="4" borderId="0" xfId="0" applyFont="1" applyFill="1" applyAlignment="1">
      <alignment horizontal="left"/>
    </xf>
    <xf numFmtId="0" fontId="3" fillId="0" borderId="3" xfId="0" applyFont="1" applyBorder="1" applyAlignment="1">
      <alignment horizontal="left"/>
    </xf>
    <xf numFmtId="0" fontId="4" fillId="0" borderId="3" xfId="0" applyFont="1" applyBorder="1" applyAlignment="1">
      <alignment horizontal="right"/>
    </xf>
    <xf numFmtId="164" fontId="4" fillId="0" borderId="3" xfId="0" applyFont="1" applyBorder="1" applyAlignment="1">
      <alignment horizontal="right"/>
    </xf>
    <xf numFmtId="0" fontId="4"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166" fontId="4" fillId="0" borderId="0" xfId="0" applyFont="1" applyAlignment="1">
      <alignment horizontal="right"/>
    </xf>
    <xf numFmtId="166" fontId="4" fillId="0" borderId="0" xfId="0" applyNumberFormat="1" applyFont="1" applyAlignment="1">
      <alignment horizontal="right"/>
    </xf>
    <xf numFmtId="0" fontId="43"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164" fontId="3" fillId="0" borderId="0" xfId="0" applyNumberFormat="1" applyFont="1" applyBorder="1" applyAlignment="1">
      <alignment horizontal="right"/>
    </xf>
    <xf numFmtId="0" fontId="12" fillId="4" borderId="3" xfId="0" applyFont="1" applyFill="1" applyBorder="1" applyAlignment="1">
      <alignment horizontal="left"/>
    </xf>
    <xf numFmtId="0" fontId="12" fillId="0" borderId="3" xfId="0" applyFont="1" applyBorder="1" applyAlignment="1">
      <alignment horizontal="left"/>
    </xf>
    <xf numFmtId="0" fontId="15" fillId="0" borderId="3" xfId="0" applyFont="1" applyBorder="1" applyAlignment="1">
      <alignment horizontal="left"/>
    </xf>
    <xf numFmtId="164" fontId="12" fillId="0" borderId="3" xfId="0" applyFont="1" applyBorder="1" applyAlignment="1">
      <alignment horizontal="right"/>
    </xf>
    <xf numFmtId="0" fontId="15" fillId="0" borderId="3" xfId="0" applyFont="1" applyBorder="1" applyAlignment="1">
      <alignment/>
    </xf>
    <xf numFmtId="0" fontId="12" fillId="0" borderId="3" xfId="0" applyFont="1" applyBorder="1" applyAlignment="1">
      <alignment/>
    </xf>
    <xf numFmtId="164" fontId="15" fillId="0" borderId="3" xfId="0" applyFont="1" applyBorder="1" applyAlignment="1">
      <alignment horizontal="right"/>
    </xf>
    <xf numFmtId="0" fontId="15" fillId="0" borderId="0" xfId="0" applyFont="1" applyAlignment="1">
      <alignment horizontal="left"/>
    </xf>
    <xf numFmtId="0" fontId="12" fillId="0" borderId="0" xfId="0" applyFont="1" applyAlignment="1">
      <alignment horizontal="left"/>
    </xf>
    <xf numFmtId="0" fontId="15" fillId="0" borderId="0" xfId="0" applyFont="1" applyAlignment="1">
      <alignment horizontal="left"/>
    </xf>
    <xf numFmtId="164" fontId="15" fillId="0" borderId="0" xfId="0" applyFont="1" applyAlignment="1">
      <alignment horizontal="right"/>
    </xf>
    <xf numFmtId="164" fontId="15" fillId="0" borderId="0" xfId="0" applyNumberFormat="1" applyFont="1" applyAlignment="1">
      <alignment horizontal="right"/>
    </xf>
    <xf numFmtId="166" fontId="15" fillId="0" borderId="0" xfId="0" applyNumberFormat="1" applyFont="1" applyAlignment="1">
      <alignment horizontal="right"/>
    </xf>
    <xf numFmtId="0" fontId="15" fillId="0" borderId="0" xfId="0" applyFont="1" applyAlignment="1">
      <alignment horizontal="right"/>
    </xf>
    <xf numFmtId="0" fontId="15" fillId="0" borderId="0" xfId="0" applyFont="1" applyAlignment="1">
      <alignment horizontal="right"/>
    </xf>
    <xf numFmtId="166" fontId="44" fillId="0" borderId="0" xfId="0" applyNumberFormat="1" applyFont="1" applyAlignment="1">
      <alignment horizontal="right"/>
    </xf>
    <xf numFmtId="166" fontId="44" fillId="0" borderId="0" xfId="0" applyNumberFormat="1" applyFont="1" applyAlignment="1">
      <alignment/>
    </xf>
    <xf numFmtId="0" fontId="44" fillId="0" borderId="0" xfId="0" applyFont="1" applyAlignment="1">
      <alignment/>
    </xf>
    <xf numFmtId="0" fontId="26" fillId="0" borderId="0" xfId="0" applyFont="1" applyAlignment="1">
      <alignment horizontal="right"/>
    </xf>
    <xf numFmtId="166" fontId="12" fillId="0" borderId="0" xfId="0" applyNumberFormat="1" applyFont="1" applyAlignment="1">
      <alignment horizontal="right"/>
    </xf>
    <xf numFmtId="0" fontId="45" fillId="0" borderId="0" xfId="0" applyFont="1" applyAlignment="1">
      <alignment/>
    </xf>
    <xf numFmtId="164" fontId="12" fillId="0" borderId="0" xfId="0" applyFont="1" applyBorder="1" applyAlignment="1">
      <alignment horizontal="right"/>
    </xf>
    <xf numFmtId="2" fontId="15" fillId="0" borderId="0" xfId="0" applyNumberFormat="1" applyFont="1" applyAlignment="1">
      <alignment/>
    </xf>
    <xf numFmtId="166" fontId="15" fillId="0" borderId="0" xfId="0" applyNumberFormat="1" applyFont="1" applyBorder="1" applyAlignment="1">
      <alignment/>
    </xf>
    <xf numFmtId="0" fontId="26" fillId="0" borderId="3" xfId="0" applyFont="1" applyBorder="1" applyAlignment="1">
      <alignment/>
    </xf>
    <xf numFmtId="0" fontId="15" fillId="0" borderId="0" xfId="0" applyFont="1" applyBorder="1" applyAlignment="1">
      <alignment horizontal="left"/>
    </xf>
    <xf numFmtId="164" fontId="15" fillId="0" borderId="0" xfId="0" applyFont="1" applyAlignment="1">
      <alignment horizontal="center"/>
    </xf>
    <xf numFmtId="3" fontId="15" fillId="0" borderId="0" xfId="0" applyNumberFormat="1" applyFont="1" applyAlignment="1">
      <alignment/>
    </xf>
    <xf numFmtId="0" fontId="46" fillId="2" borderId="0" xfId="0" applyFont="1" applyFill="1" applyAlignment="1">
      <alignment/>
    </xf>
    <xf numFmtId="0" fontId="3" fillId="2" borderId="3" xfId="0" applyFont="1" applyFill="1" applyBorder="1" applyAlignment="1">
      <alignment horizontal="center"/>
    </xf>
    <xf numFmtId="0" fontId="3" fillId="2" borderId="3" xfId="0"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applyAlignment="1" quotePrefix="1">
      <alignment horizontal="right"/>
    </xf>
    <xf numFmtId="1" fontId="3" fillId="2" borderId="0" xfId="15" applyNumberFormat="1" applyFont="1" applyFill="1" applyBorder="1" applyAlignment="1">
      <alignment horizontal="left"/>
    </xf>
    <xf numFmtId="17" fontId="4" fillId="2" borderId="0" xfId="15" applyNumberFormat="1" applyFont="1" applyFill="1" applyBorder="1" applyAlignment="1">
      <alignment horizontal="justify" vertical="center"/>
    </xf>
    <xf numFmtId="171" fontId="4" fillId="2" borderId="0" xfId="15" applyNumberFormat="1" applyFont="1" applyFill="1" applyBorder="1" applyAlignment="1">
      <alignment horizontal="right" vertical="center"/>
    </xf>
    <xf numFmtId="164" fontId="4" fillId="2" borderId="0" xfId="15" applyNumberFormat="1" applyFont="1" applyFill="1" applyBorder="1" applyAlignment="1">
      <alignment horizontal="right" vertical="center"/>
    </xf>
    <xf numFmtId="164" fontId="4" fillId="2" borderId="0" xfId="15" applyNumberFormat="1" applyFont="1" applyFill="1" applyBorder="1" applyAlignment="1">
      <alignment horizontal="right"/>
    </xf>
    <xf numFmtId="172" fontId="4" fillId="2" borderId="0" xfId="15" applyNumberFormat="1" applyFont="1" applyFill="1" applyBorder="1" applyAlignment="1">
      <alignment horizontal="right" vertical="center"/>
    </xf>
    <xf numFmtId="171" fontId="4" fillId="2" borderId="0" xfId="15" applyNumberFormat="1" applyFont="1" applyFill="1" applyBorder="1" applyAlignment="1">
      <alignment horizontal="right"/>
    </xf>
    <xf numFmtId="1" fontId="4" fillId="2" borderId="0" xfId="15" applyNumberFormat="1" applyFont="1" applyFill="1" applyBorder="1" applyAlignment="1">
      <alignment horizontal="right"/>
    </xf>
    <xf numFmtId="17" fontId="3" fillId="2" borderId="0" xfId="15" applyNumberFormat="1" applyFont="1" applyFill="1" applyBorder="1" applyAlignment="1" quotePrefix="1">
      <alignment horizontal="left"/>
    </xf>
    <xf numFmtId="166" fontId="4" fillId="2" borderId="0" xfId="15" applyNumberFormat="1" applyFont="1" applyFill="1" applyBorder="1" applyAlignment="1">
      <alignment horizontal="right"/>
    </xf>
    <xf numFmtId="173" fontId="3" fillId="2" borderId="0" xfId="15" applyNumberFormat="1" applyFont="1" applyFill="1" applyBorder="1" applyAlignment="1">
      <alignment horizontal="left"/>
    </xf>
    <xf numFmtId="17" fontId="3" fillId="2" borderId="0" xfId="15" applyNumberFormat="1" applyFont="1" applyFill="1" applyBorder="1" applyAlignment="1">
      <alignment horizontal="left" vertical="center"/>
    </xf>
    <xf numFmtId="17" fontId="3" fillId="2" borderId="0" xfId="15" applyNumberFormat="1" applyFont="1" applyFill="1" applyBorder="1" applyAlignment="1">
      <alignment horizontal="left"/>
    </xf>
    <xf numFmtId="17" fontId="4" fillId="2" borderId="0" xfId="15" applyNumberFormat="1" applyFont="1" applyFill="1" applyBorder="1" applyAlignment="1">
      <alignment/>
    </xf>
    <xf numFmtId="0" fontId="8" fillId="2" borderId="0" xfId="0" applyFont="1" applyFill="1" applyBorder="1" applyAlignment="1">
      <alignment horizontal="left"/>
    </xf>
    <xf numFmtId="0" fontId="8" fillId="2" borderId="0" xfId="0" applyFont="1" applyFill="1" applyBorder="1" applyAlignment="1">
      <alignment/>
    </xf>
    <xf numFmtId="174" fontId="4" fillId="2" borderId="0" xfId="15" applyNumberFormat="1" applyFont="1" applyFill="1" applyBorder="1" applyAlignment="1">
      <alignment horizontal="right"/>
    </xf>
    <xf numFmtId="166"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17" fontId="4" fillId="2" borderId="1" xfId="15" applyNumberFormat="1" applyFont="1" applyFill="1" applyBorder="1" applyAlignment="1">
      <alignment horizontal="justify" vertical="center"/>
    </xf>
    <xf numFmtId="171" fontId="4" fillId="2" borderId="0" xfId="15" applyNumberFormat="1" applyFont="1" applyFill="1" applyBorder="1" applyAlignment="1">
      <alignment horizontal="center"/>
    </xf>
    <xf numFmtId="175" fontId="4" fillId="2" borderId="0" xfId="15" applyNumberFormat="1" applyFont="1" applyFill="1" applyBorder="1" applyAlignment="1">
      <alignment horizontal="center"/>
    </xf>
    <xf numFmtId="172" fontId="4" fillId="2" borderId="0" xfId="15" applyNumberFormat="1" applyFont="1" applyFill="1" applyBorder="1" applyAlignment="1">
      <alignment horizontal="center"/>
    </xf>
    <xf numFmtId="174" fontId="4" fillId="2" borderId="0" xfId="15" applyNumberFormat="1" applyFont="1" applyFill="1" applyBorder="1" applyAlignment="1">
      <alignment horizontal="center"/>
    </xf>
    <xf numFmtId="175" fontId="4" fillId="2" borderId="0" xfId="0" applyNumberFormat="1" applyFont="1" applyFill="1" applyBorder="1" applyAlignment="1">
      <alignment horizontal="center"/>
    </xf>
    <xf numFmtId="0" fontId="47" fillId="2" borderId="0" xfId="0" applyFont="1" applyFill="1" applyBorder="1" applyAlignment="1">
      <alignment/>
    </xf>
    <xf numFmtId="174" fontId="4" fillId="2" borderId="0" xfId="15" applyNumberFormat="1" applyFont="1" applyFill="1" applyBorder="1" applyAlignment="1">
      <alignment/>
    </xf>
    <xf numFmtId="175" fontId="4" fillId="2" borderId="0" xfId="15" applyNumberFormat="1" applyFont="1" applyFill="1" applyBorder="1" applyAlignment="1">
      <alignment horizontal="right"/>
    </xf>
    <xf numFmtId="174" fontId="4" fillId="2" borderId="0" xfId="0" applyNumberFormat="1" applyFont="1" applyFill="1" applyBorder="1" applyAlignment="1">
      <alignment/>
    </xf>
    <xf numFmtId="0" fontId="4" fillId="2" borderId="3" xfId="0" applyFont="1" applyFill="1" applyBorder="1" applyAlignment="1">
      <alignment/>
    </xf>
    <xf numFmtId="0" fontId="4" fillId="2" borderId="2" xfId="0" applyFont="1" applyFill="1" applyBorder="1" applyAlignment="1">
      <alignment/>
    </xf>
    <xf numFmtId="17" fontId="3" fillId="2" borderId="1" xfId="0" applyNumberFormat="1" applyFont="1" applyFill="1" applyBorder="1" applyAlignment="1">
      <alignment horizontal="center"/>
    </xf>
    <xf numFmtId="17" fontId="3" fillId="2" borderId="2" xfId="0" applyNumberFormat="1" applyFont="1" applyFill="1" applyBorder="1" applyAlignment="1">
      <alignment horizontal="center"/>
    </xf>
    <xf numFmtId="168" fontId="3" fillId="2" borderId="1" xfId="0" applyNumberFormat="1" applyFont="1" applyFill="1" applyBorder="1" applyAlignment="1">
      <alignment horizontal="center"/>
    </xf>
    <xf numFmtId="168" fontId="3" fillId="2" borderId="2" xfId="0" applyNumberFormat="1" applyFont="1" applyFill="1" applyBorder="1" applyAlignment="1">
      <alignment horizontal="center"/>
    </xf>
    <xf numFmtId="4" fontId="4" fillId="2" borderId="0" xfId="0" applyNumberFormat="1" applyFont="1" applyFill="1" applyBorder="1" applyAlignment="1">
      <alignment/>
    </xf>
    <xf numFmtId="2" fontId="4" fillId="2" borderId="0" xfId="0" applyNumberFormat="1" applyFont="1" applyFill="1" applyAlignment="1">
      <alignment/>
    </xf>
    <xf numFmtId="2" fontId="4" fillId="2" borderId="0" xfId="0" applyNumberFormat="1" applyFont="1" applyFill="1" applyBorder="1" applyAlignment="1">
      <alignment/>
    </xf>
    <xf numFmtId="4" fontId="4" fillId="2" borderId="0" xfId="0" applyNumberFormat="1" applyFont="1" applyFill="1" applyAlignment="1">
      <alignment horizontal="right"/>
    </xf>
    <xf numFmtId="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2" fontId="4" fillId="2" borderId="0" xfId="0" applyNumberFormat="1" applyFont="1" applyFill="1" applyAlignment="1">
      <alignment horizontal="right"/>
    </xf>
    <xf numFmtId="4" fontId="3" fillId="2" borderId="0" xfId="0" applyNumberFormat="1" applyFont="1" applyFill="1" applyAlignment="1">
      <alignment horizontal="center"/>
    </xf>
    <xf numFmtId="2" fontId="5" fillId="2" borderId="0" xfId="0" applyNumberFormat="1" applyFont="1" applyFill="1" applyAlignment="1">
      <alignment/>
    </xf>
    <xf numFmtId="2" fontId="0" fillId="2" borderId="0" xfId="0" applyNumberFormat="1" applyFill="1" applyAlignment="1">
      <alignment/>
    </xf>
    <xf numFmtId="0" fontId="3" fillId="2" borderId="0" xfId="0" applyFont="1" applyFill="1" applyAlignment="1">
      <alignment vertical="top"/>
    </xf>
    <xf numFmtId="4" fontId="3" fillId="2" borderId="0" xfId="0" applyNumberFormat="1" applyFont="1" applyFill="1" applyAlignment="1">
      <alignment vertical="top"/>
    </xf>
    <xf numFmtId="4" fontId="4" fillId="2" borderId="0" xfId="20" applyNumberFormat="1" applyFont="1" applyFill="1">
      <alignment/>
      <protection/>
    </xf>
    <xf numFmtId="4" fontId="4" fillId="2" borderId="0" xfId="20" applyNumberFormat="1" applyFont="1" applyFill="1" applyBorder="1">
      <alignment/>
      <protection/>
    </xf>
    <xf numFmtId="0" fontId="0" fillId="2" borderId="0" xfId="0" applyFont="1" applyFill="1" applyAlignment="1">
      <alignment/>
    </xf>
    <xf numFmtId="4" fontId="4" fillId="2" borderId="1" xfId="0" applyNumberFormat="1" applyFont="1" applyFill="1" applyBorder="1" applyAlignment="1">
      <alignment horizontal="right"/>
    </xf>
    <xf numFmtId="4" fontId="4" fillId="2" borderId="1" xfId="0" applyNumberFormat="1" applyFont="1" applyFill="1" applyBorder="1" applyAlignment="1">
      <alignment/>
    </xf>
    <xf numFmtId="2" fontId="4" fillId="2" borderId="1" xfId="0" applyNumberFormat="1" applyFont="1" applyFill="1" applyBorder="1" applyAlignment="1">
      <alignment/>
    </xf>
    <xf numFmtId="2" fontId="4" fillId="2" borderId="1" xfId="0" applyNumberFormat="1" applyFont="1" applyFill="1" applyBorder="1" applyAlignment="1">
      <alignment horizontal="right"/>
    </xf>
    <xf numFmtId="2" fontId="4" fillId="0" borderId="1" xfId="0" applyNumberFormat="1" applyFont="1" applyBorder="1" applyAlignment="1">
      <alignment/>
    </xf>
    <xf numFmtId="167" fontId="4" fillId="2" borderId="0" xfId="0" applyNumberFormat="1" applyFont="1" applyFill="1" applyBorder="1" applyAlignment="1">
      <alignment/>
    </xf>
    <xf numFmtId="167" fontId="4" fillId="2" borderId="0" xfId="0" applyNumberFormat="1" applyFont="1" applyFill="1" applyAlignment="1">
      <alignment/>
    </xf>
    <xf numFmtId="0" fontId="3" fillId="4" borderId="2" xfId="0" applyFont="1" applyFill="1" applyBorder="1" applyAlignment="1">
      <alignment horizontal="left"/>
    </xf>
    <xf numFmtId="4" fontId="4" fillId="0" borderId="0" xfId="0" applyNumberFormat="1" applyFont="1" applyAlignment="1">
      <alignment/>
    </xf>
    <xf numFmtId="2" fontId="4" fillId="0" borderId="0" xfId="0" applyNumberFormat="1" applyFont="1" applyAlignment="1">
      <alignment horizontal="right"/>
    </xf>
    <xf numFmtId="2" fontId="4" fillId="0" borderId="0" xfId="0" applyNumberFormat="1" applyFont="1" applyAlignment="1">
      <alignment/>
    </xf>
    <xf numFmtId="4" fontId="4" fillId="0" borderId="0" xfId="0" applyNumberFormat="1" applyFont="1" applyBorder="1" applyAlignment="1">
      <alignment horizontal="right"/>
    </xf>
    <xf numFmtId="4" fontId="4" fillId="0" borderId="0" xfId="0" applyNumberFormat="1" applyFont="1" applyAlignment="1">
      <alignment horizontal="right"/>
    </xf>
    <xf numFmtId="2" fontId="4" fillId="0" borderId="0" xfId="0" applyNumberFormat="1" applyFont="1" applyBorder="1" applyAlignment="1">
      <alignment horizontal="right"/>
    </xf>
    <xf numFmtId="4" fontId="4" fillId="0" borderId="0" xfId="0" applyNumberFormat="1" applyFont="1" applyBorder="1" applyAlignment="1" quotePrefix="1">
      <alignment horizontal="right"/>
    </xf>
    <xf numFmtId="4" fontId="4" fillId="0" borderId="0" xfId="0" applyNumberFormat="1" applyFont="1" applyBorder="1" applyAlignment="1">
      <alignment horizontal="right"/>
    </xf>
    <xf numFmtId="166" fontId="4" fillId="0" borderId="0" xfId="0" applyNumberFormat="1" applyFont="1" applyBorder="1" applyAlignment="1">
      <alignment/>
    </xf>
    <xf numFmtId="2" fontId="4" fillId="0" borderId="0" xfId="0" applyNumberFormat="1" applyFont="1" applyBorder="1" applyAlignment="1" quotePrefix="1">
      <alignment horizontal="right"/>
    </xf>
    <xf numFmtId="0" fontId="4" fillId="0" borderId="0" xfId="0" applyFont="1" applyBorder="1" applyAlignment="1">
      <alignment/>
    </xf>
    <xf numFmtId="0" fontId="23" fillId="0" borderId="0" xfId="0" applyFont="1" applyBorder="1" applyAlignment="1">
      <alignment/>
    </xf>
    <xf numFmtId="0" fontId="3" fillId="0" borderId="0" xfId="0" applyFont="1" applyBorder="1" applyAlignment="1" quotePrefix="1">
      <alignment/>
    </xf>
    <xf numFmtId="4" fontId="4" fillId="0" borderId="0" xfId="0" applyNumberFormat="1" applyFont="1" applyBorder="1" applyAlignment="1">
      <alignment horizontal="right"/>
    </xf>
    <xf numFmtId="2" fontId="4" fillId="0" borderId="0" xfId="0" applyNumberFormat="1" applyFont="1" applyBorder="1" applyAlignment="1">
      <alignment horizontal="right"/>
    </xf>
    <xf numFmtId="4" fontId="4" fillId="0" borderId="0"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quotePrefix="1">
      <alignment/>
    </xf>
    <xf numFmtId="166" fontId="4" fillId="0" borderId="0" xfId="0" applyNumberFormat="1" applyFont="1" applyBorder="1" applyAlignment="1">
      <alignment horizontal="right"/>
    </xf>
    <xf numFmtId="2" fontId="4" fillId="0" borderId="0" xfId="0" applyNumberFormat="1" applyFont="1" applyBorder="1" applyAlignment="1">
      <alignment/>
    </xf>
    <xf numFmtId="166" fontId="4" fillId="0" borderId="0" xfId="0" applyNumberFormat="1" applyFont="1" applyBorder="1" applyAlignment="1">
      <alignment horizontal="right"/>
    </xf>
    <xf numFmtId="2" fontId="4" fillId="0" borderId="0" xfId="0" applyNumberFormat="1" applyFont="1" applyBorder="1" applyAlignment="1">
      <alignment horizontal="right"/>
    </xf>
    <xf numFmtId="0" fontId="3" fillId="0" borderId="1" xfId="0" applyFont="1" applyBorder="1" applyAlignment="1" quotePrefix="1">
      <alignment/>
    </xf>
    <xf numFmtId="0" fontId="4" fillId="0" borderId="1" xfId="0" applyFont="1" applyBorder="1" applyAlignment="1">
      <alignment/>
    </xf>
    <xf numFmtId="4" fontId="4" fillId="0" borderId="1" xfId="0" applyNumberFormat="1" applyFont="1" applyBorder="1" applyAlignment="1">
      <alignment horizontal="right"/>
    </xf>
    <xf numFmtId="2" fontId="4" fillId="0" borderId="1" xfId="0" applyNumberFormat="1" applyFont="1" applyBorder="1" applyAlignment="1">
      <alignment/>
    </xf>
    <xf numFmtId="166" fontId="4" fillId="0" borderId="1" xfId="0" applyNumberFormat="1" applyFont="1" applyBorder="1" applyAlignment="1">
      <alignment horizontal="right"/>
    </xf>
    <xf numFmtId="0" fontId="4" fillId="0" borderId="1" xfId="0" applyFont="1" applyBorder="1" applyAlignment="1">
      <alignment horizontal="right"/>
    </xf>
    <xf numFmtId="2" fontId="4" fillId="0" borderId="1" xfId="0" applyNumberFormat="1" applyFont="1" applyBorder="1" applyAlignment="1">
      <alignment horizontal="right"/>
    </xf>
    <xf numFmtId="4" fontId="3" fillId="0" borderId="0" xfId="0" applyNumberFormat="1" applyFont="1" applyBorder="1" applyAlignment="1">
      <alignment horizontal="right"/>
    </xf>
    <xf numFmtId="0" fontId="4" fillId="0" borderId="0" xfId="0" applyFont="1" applyAlignment="1" quotePrefix="1">
      <alignment/>
    </xf>
    <xf numFmtId="0" fontId="33" fillId="0" borderId="0" xfId="0" applyFont="1" applyAlignment="1">
      <alignment/>
    </xf>
    <xf numFmtId="2" fontId="33" fillId="0" borderId="0" xfId="0" applyNumberFormat="1" applyFont="1" applyAlignment="1">
      <alignment/>
    </xf>
    <xf numFmtId="0" fontId="2" fillId="0" borderId="0" xfId="0" applyFont="1" applyAlignment="1">
      <alignment/>
    </xf>
    <xf numFmtId="166" fontId="0" fillId="0" borderId="0" xfId="0" applyNumberFormat="1" applyFont="1" applyAlignment="1">
      <alignment/>
    </xf>
    <xf numFmtId="3" fontId="45" fillId="0" borderId="0" xfId="0" applyFont="1" applyAlignment="1">
      <alignment/>
    </xf>
    <xf numFmtId="3" fontId="12" fillId="0" borderId="0" xfId="0" applyFont="1" applyAlignment="1">
      <alignment/>
    </xf>
    <xf numFmtId="3" fontId="12" fillId="4" borderId="0" xfId="0" applyFont="1" applyFill="1" applyAlignment="1">
      <alignment horizontal="center"/>
    </xf>
    <xf numFmtId="3" fontId="12" fillId="4" borderId="3" xfId="0" applyFont="1" applyFill="1" applyBorder="1" applyAlignment="1">
      <alignment horizontal="left"/>
    </xf>
    <xf numFmtId="3" fontId="12" fillId="4" borderId="0" xfId="0" applyFont="1" applyFill="1" applyBorder="1" applyAlignment="1">
      <alignment/>
    </xf>
    <xf numFmtId="3" fontId="12" fillId="4" borderId="1" xfId="0" applyFont="1" applyFill="1" applyBorder="1" applyAlignment="1">
      <alignment horizontal="center"/>
    </xf>
    <xf numFmtId="164" fontId="12" fillId="4" borderId="1" xfId="0" applyFont="1" applyFill="1" applyBorder="1" applyAlignment="1">
      <alignment/>
    </xf>
    <xf numFmtId="0" fontId="12" fillId="0" borderId="0" xfId="0" applyFont="1" applyAlignment="1">
      <alignment horizontal="right"/>
    </xf>
    <xf numFmtId="0" fontId="12" fillId="0" borderId="0" xfId="0" applyFont="1" applyBorder="1" applyAlignment="1">
      <alignment/>
    </xf>
    <xf numFmtId="166" fontId="15" fillId="0" borderId="0" xfId="0" applyNumberFormat="1" applyFont="1" applyAlignment="1">
      <alignment horizontal="right"/>
    </xf>
    <xf numFmtId="166" fontId="12" fillId="0" borderId="0" xfId="0" applyNumberFormat="1" applyFont="1" applyAlignment="1">
      <alignment/>
    </xf>
    <xf numFmtId="176" fontId="15" fillId="0" borderId="0" xfId="0" applyNumberFormat="1" applyFont="1" applyBorder="1" applyAlignment="1">
      <alignment/>
    </xf>
    <xf numFmtId="0" fontId="12" fillId="0" borderId="0" xfId="0" applyFont="1" applyBorder="1" applyAlignment="1">
      <alignment horizontal="left"/>
    </xf>
    <xf numFmtId="164" fontId="12" fillId="0" borderId="0" xfId="0" applyNumberFormat="1" applyFont="1" applyBorder="1" applyAlignment="1">
      <alignment/>
    </xf>
    <xf numFmtId="166" fontId="12" fillId="0" borderId="0" xfId="0" applyNumberFormat="1" applyFont="1" applyBorder="1" applyAlignment="1">
      <alignment/>
    </xf>
    <xf numFmtId="164" fontId="12" fillId="0" borderId="0" xfId="15" applyNumberFormat="1" applyFont="1" applyBorder="1" applyAlignment="1">
      <alignment/>
    </xf>
    <xf numFmtId="3" fontId="19" fillId="0" borderId="0" xfId="0" applyFont="1" applyBorder="1" applyAlignment="1">
      <alignment/>
    </xf>
    <xf numFmtId="3" fontId="3" fillId="0" borderId="0" xfId="0" applyFont="1" applyBorder="1" applyAlignment="1">
      <alignment/>
    </xf>
    <xf numFmtId="3" fontId="12" fillId="0" borderId="0" xfId="0" applyFont="1" applyBorder="1" applyAlignment="1">
      <alignment/>
    </xf>
    <xf numFmtId="3" fontId="12" fillId="0" borderId="0" xfId="0" applyFont="1" applyBorder="1" applyAlignment="1">
      <alignment/>
    </xf>
    <xf numFmtId="2" fontId="15" fillId="0" borderId="0" xfId="0" applyNumberFormat="1" applyFont="1" applyBorder="1" applyAlignment="1" quotePrefix="1">
      <alignment/>
    </xf>
    <xf numFmtId="164" fontId="12" fillId="0" borderId="0" xfId="0" applyNumberFormat="1" applyFont="1" applyBorder="1" applyAlignment="1">
      <alignment/>
    </xf>
    <xf numFmtId="0" fontId="15" fillId="0" borderId="0" xfId="0" applyFont="1" applyBorder="1" applyAlignment="1" quotePrefix="1">
      <alignment/>
    </xf>
    <xf numFmtId="2" fontId="15" fillId="0" borderId="1" xfId="0" applyNumberFormat="1" applyFont="1" applyBorder="1" applyAlignment="1">
      <alignment/>
    </xf>
    <xf numFmtId="3" fontId="15" fillId="0" borderId="1" xfId="0" applyFont="1" applyBorder="1" applyAlignment="1" quotePrefix="1">
      <alignment horizontal="right"/>
    </xf>
    <xf numFmtId="0" fontId="15" fillId="0" borderId="0" xfId="0" applyFont="1" applyAlignment="1" quotePrefix="1">
      <alignment/>
    </xf>
    <xf numFmtId="3" fontId="40" fillId="0" borderId="0" xfId="0" applyFont="1" applyAlignment="1">
      <alignment/>
    </xf>
    <xf numFmtId="164" fontId="40" fillId="0" borderId="0" xfId="0" applyNumberFormat="1" applyFont="1" applyAlignment="1">
      <alignment/>
    </xf>
    <xf numFmtId="164" fontId="40" fillId="0" borderId="0" xfId="0" applyNumberFormat="1" applyFont="1" applyAlignment="1">
      <alignment/>
    </xf>
    <xf numFmtId="4" fontId="40" fillId="0" borderId="0" xfId="0" applyNumberFormat="1" applyFont="1" applyAlignment="1">
      <alignment/>
    </xf>
    <xf numFmtId="0" fontId="0" fillId="0" borderId="0" xfId="0" applyBorder="1" applyAlignment="1">
      <alignment horizontal="right"/>
    </xf>
    <xf numFmtId="0" fontId="19" fillId="0" borderId="0" xfId="0" applyFont="1" applyBorder="1" applyAlignment="1">
      <alignment horizontal="center"/>
    </xf>
    <xf numFmtId="0" fontId="3" fillId="4" borderId="0" xfId="0" applyFont="1" applyFill="1" applyBorder="1" applyAlignment="1">
      <alignment horizontal="left"/>
    </xf>
    <xf numFmtId="0" fontId="3" fillId="0" borderId="0" xfId="0" applyFont="1" applyAlignment="1">
      <alignment horizontal="right"/>
    </xf>
    <xf numFmtId="0" fontId="19" fillId="0" borderId="0" xfId="0" applyFont="1" applyAlignment="1">
      <alignment horizontal="center"/>
    </xf>
    <xf numFmtId="0" fontId="3" fillId="4" borderId="1" xfId="0" applyFont="1" applyFill="1" applyBorder="1" applyAlignment="1">
      <alignment horizontal="center"/>
    </xf>
    <xf numFmtId="0" fontId="3" fillId="0" borderId="1" xfId="0" applyFont="1" applyBorder="1" applyAlignment="1">
      <alignment horizontal="right"/>
    </xf>
    <xf numFmtId="0" fontId="3" fillId="0" borderId="1" xfId="0" applyFont="1" applyBorder="1" applyAlignment="1">
      <alignment horizontal="center"/>
    </xf>
    <xf numFmtId="0" fontId="4" fillId="0" borderId="0" xfId="0" applyFont="1" applyBorder="1" applyAlignment="1" quotePrefix="1">
      <alignment horizontal="left"/>
    </xf>
    <xf numFmtId="0" fontId="4" fillId="0" borderId="0" xfId="0" applyFont="1" applyBorder="1" applyAlignment="1" quotePrefix="1">
      <alignment horizontal="right"/>
    </xf>
    <xf numFmtId="0" fontId="4" fillId="0" borderId="0" xfId="19" applyFont="1" applyBorder="1" applyAlignment="1">
      <alignment horizontal="right"/>
      <protection/>
    </xf>
    <xf numFmtId="0" fontId="4" fillId="0" borderId="0" xfId="19" applyFont="1" applyFill="1" applyBorder="1" applyAlignment="1">
      <alignment horizontal="right"/>
      <protection/>
    </xf>
    <xf numFmtId="4" fontId="4" fillId="0" borderId="0" xfId="0" applyNumberFormat="1" applyFont="1" applyBorder="1" applyAlignment="1">
      <alignment/>
    </xf>
    <xf numFmtId="4" fontId="4" fillId="0" borderId="0" xfId="0" applyFont="1" applyBorder="1" applyAlignment="1">
      <alignment horizontal="right"/>
    </xf>
    <xf numFmtId="167" fontId="4" fillId="0" borderId="0" xfId="0" applyNumberFormat="1" applyFont="1" applyBorder="1" applyAlignment="1">
      <alignment horizontal="right"/>
    </xf>
    <xf numFmtId="4" fontId="4" fillId="0" borderId="0" xfId="0" applyFont="1" applyBorder="1" applyAlignment="1">
      <alignment/>
    </xf>
    <xf numFmtId="4" fontId="3" fillId="0" borderId="0" xfId="0" applyFont="1" applyBorder="1" applyAlignment="1" quotePrefix="1">
      <alignment horizontal="right"/>
    </xf>
    <xf numFmtId="17" fontId="4" fillId="0" borderId="0" xfId="0" applyNumberFormat="1" applyFont="1" applyBorder="1" applyAlignment="1" quotePrefix="1">
      <alignment horizontal="left"/>
    </xf>
    <xf numFmtId="17" fontId="4" fillId="0" borderId="0" xfId="0" applyNumberFormat="1" applyFont="1" applyBorder="1" applyAlignment="1" quotePrefix="1">
      <alignment horizontal="right"/>
    </xf>
    <xf numFmtId="0" fontId="4" fillId="0" borderId="0" xfId="0" applyFont="1" applyAlignment="1">
      <alignment horizontal="right"/>
    </xf>
    <xf numFmtId="0" fontId="3" fillId="0" borderId="0" xfId="0" applyFont="1" applyBorder="1" applyAlignment="1" quotePrefix="1">
      <alignment horizontal="right"/>
    </xf>
    <xf numFmtId="4" fontId="4" fillId="0" borderId="0" xfId="0" applyNumberFormat="1" applyFont="1" applyBorder="1" applyAlignment="1">
      <alignment/>
    </xf>
    <xf numFmtId="0" fontId="4" fillId="0" borderId="0" xfId="0" applyFont="1" applyBorder="1" applyAlignment="1">
      <alignment horizontal="right"/>
    </xf>
    <xf numFmtId="2" fontId="4" fillId="0" borderId="0" xfId="0" applyNumberFormat="1" applyFont="1" applyBorder="1" applyAlignment="1">
      <alignment/>
    </xf>
    <xf numFmtId="0" fontId="4" fillId="0" borderId="0" xfId="0" applyFont="1" applyBorder="1" applyAlignment="1" quotePrefix="1">
      <alignment horizontal="left"/>
    </xf>
    <xf numFmtId="2" fontId="4" fillId="0" borderId="0" xfId="0" applyNumberFormat="1" applyFont="1" applyBorder="1" applyAlignment="1">
      <alignment/>
    </xf>
    <xf numFmtId="2" fontId="4" fillId="0" borderId="0" xfId="19" applyNumberFormat="1" applyFont="1" applyBorder="1" applyAlignment="1" quotePrefix="1">
      <alignment horizontal="right"/>
      <protection/>
    </xf>
    <xf numFmtId="4" fontId="4" fillId="0" borderId="0" xfId="19" applyNumberFormat="1" applyFont="1" applyBorder="1">
      <alignment/>
      <protection/>
    </xf>
    <xf numFmtId="4" fontId="4" fillId="0" borderId="0" xfId="19" applyFont="1" applyBorder="1" applyAlignment="1">
      <alignment/>
      <protection/>
    </xf>
    <xf numFmtId="2" fontId="4" fillId="0" borderId="0" xfId="19" applyNumberFormat="1" applyFont="1" applyBorder="1" applyAlignment="1">
      <alignment horizontal="right"/>
      <protection/>
    </xf>
    <xf numFmtId="0" fontId="4" fillId="0" borderId="0" xfId="19" applyFont="1" applyBorder="1" applyAlignment="1" quotePrefix="1">
      <alignment horizontal="right"/>
      <protection/>
    </xf>
    <xf numFmtId="4" fontId="4" fillId="0" borderId="0" xfId="0" applyFont="1" applyBorder="1" applyAlignment="1" quotePrefix="1">
      <alignment horizontal="right"/>
    </xf>
    <xf numFmtId="4" fontId="4" fillId="0" borderId="0" xfId="19" applyFont="1" applyBorder="1" applyAlignment="1">
      <alignment horizontal="right"/>
      <protection/>
    </xf>
    <xf numFmtId="167" fontId="4" fillId="0" borderId="0" xfId="19" applyNumberFormat="1" applyFont="1" applyBorder="1" applyAlignment="1">
      <alignment horizontal="right"/>
      <protection/>
    </xf>
    <xf numFmtId="2" fontId="4" fillId="0" borderId="0" xfId="19" applyNumberFormat="1" applyFont="1" applyBorder="1" applyAlignment="1">
      <alignment horizontal="right"/>
      <protection/>
    </xf>
    <xf numFmtId="167" fontId="4" fillId="0" borderId="0" xfId="19" applyNumberFormat="1" applyFont="1" applyBorder="1" applyAlignment="1">
      <alignment horizontal="right"/>
      <protection/>
    </xf>
    <xf numFmtId="0" fontId="4" fillId="0" borderId="1" xfId="0" applyFont="1" applyBorder="1" applyAlignment="1" quotePrefix="1">
      <alignment/>
    </xf>
    <xf numFmtId="0" fontId="4" fillId="0" borderId="1" xfId="0" applyFont="1" applyBorder="1" applyAlignment="1">
      <alignment horizontal="left"/>
    </xf>
    <xf numFmtId="0" fontId="4" fillId="0" borderId="1" xfId="19" applyFont="1" applyBorder="1" applyAlignment="1">
      <alignment horizontal="right"/>
      <protection/>
    </xf>
    <xf numFmtId="167" fontId="4" fillId="0" borderId="1" xfId="19" applyNumberFormat="1" applyFont="1" applyBorder="1" applyAlignment="1">
      <alignment horizontal="right"/>
      <protection/>
    </xf>
    <xf numFmtId="167" fontId="4" fillId="0" borderId="1" xfId="19" applyNumberFormat="1" applyFont="1" applyBorder="1" applyAlignment="1">
      <alignment horizontal="right"/>
      <protection/>
    </xf>
    <xf numFmtId="4" fontId="4" fillId="0" borderId="1" xfId="19" applyNumberFormat="1" applyFont="1" applyBorder="1">
      <alignment/>
      <protection/>
    </xf>
    <xf numFmtId="4" fontId="4" fillId="0" borderId="1" xfId="19" applyFont="1" applyBorder="1" applyAlignment="1">
      <alignment horizontal="right"/>
      <protection/>
    </xf>
    <xf numFmtId="2" fontId="4" fillId="0" borderId="1" xfId="19" applyNumberFormat="1" applyFont="1" applyBorder="1" applyAlignment="1">
      <alignment horizontal="right"/>
      <protection/>
    </xf>
    <xf numFmtId="0" fontId="4" fillId="0" borderId="0" xfId="0" applyFont="1" applyBorder="1" applyAlignment="1">
      <alignment horizontal="left"/>
    </xf>
    <xf numFmtId="0" fontId="4" fillId="0" borderId="0" xfId="0" applyFont="1" applyBorder="1" applyAlignment="1">
      <alignment horizontal="right"/>
    </xf>
    <xf numFmtId="4" fontId="4" fillId="0" borderId="0" xfId="0" applyNumberFormat="1" applyFont="1" applyBorder="1" applyAlignment="1">
      <alignment/>
    </xf>
    <xf numFmtId="2" fontId="4" fillId="0" borderId="0" xfId="0" applyNumberFormat="1" applyFont="1" applyBorder="1" applyAlignment="1">
      <alignment/>
    </xf>
    <xf numFmtId="2" fontId="4" fillId="0" borderId="0" xfId="0" applyNumberFormat="1" applyFont="1" applyBorder="1" applyAlignment="1">
      <alignment horizontal="right"/>
    </xf>
    <xf numFmtId="0" fontId="0" fillId="0" borderId="0" xfId="0" applyAlignment="1">
      <alignment horizontal="right"/>
    </xf>
    <xf numFmtId="3" fontId="4" fillId="0" borderId="0" xfId="0" applyNumberFormat="1" applyFont="1" applyAlignment="1">
      <alignment/>
    </xf>
    <xf numFmtId="166" fontId="4" fillId="0" borderId="0" xfId="0" applyNumberFormat="1" applyFont="1" applyAlignment="1">
      <alignment horizontal="right"/>
    </xf>
    <xf numFmtId="0" fontId="3" fillId="0" borderId="0" xfId="0" applyFont="1" applyAlignment="1" quotePrefix="1">
      <alignment horizontal="left"/>
    </xf>
    <xf numFmtId="164" fontId="4" fillId="0" borderId="0" xfId="0" applyNumberFormat="1" applyFont="1" applyAlignment="1" quotePrefix="1">
      <alignment/>
    </xf>
    <xf numFmtId="0" fontId="4" fillId="0" borderId="0" xfId="0" applyFont="1" applyAlignment="1">
      <alignment horizontal="right"/>
    </xf>
    <xf numFmtId="166" fontId="4" fillId="0" borderId="0" xfId="0" applyNumberFormat="1" applyFont="1" applyAlignment="1">
      <alignment horizontal="right"/>
    </xf>
    <xf numFmtId="3" fontId="4" fillId="0" borderId="0" xfId="0" applyNumberFormat="1" applyFont="1" applyBorder="1" applyAlignment="1">
      <alignment/>
    </xf>
    <xf numFmtId="1" fontId="4" fillId="0" borderId="0" xfId="0" applyNumberFormat="1" applyFont="1" applyAlignment="1">
      <alignment/>
    </xf>
    <xf numFmtId="0" fontId="4" fillId="0" borderId="0" xfId="0" applyNumberFormat="1" applyFont="1" applyAlignment="1">
      <alignment/>
    </xf>
    <xf numFmtId="3" fontId="4" fillId="0" borderId="0" xfId="0" applyNumberFormat="1" applyFont="1" applyAlignment="1">
      <alignment horizontal="right"/>
    </xf>
    <xf numFmtId="0" fontId="4" fillId="0" borderId="0" xfId="0" applyNumberFormat="1" applyFont="1" applyBorder="1" applyAlignment="1">
      <alignment/>
    </xf>
    <xf numFmtId="0" fontId="4" fillId="0" borderId="0" xfId="0" applyNumberFormat="1" applyFont="1" applyBorder="1" applyAlignment="1">
      <alignment/>
    </xf>
    <xf numFmtId="1" fontId="4" fillId="0" borderId="0" xfId="0" applyNumberFormat="1" applyFont="1" applyBorder="1" applyAlignment="1">
      <alignment/>
    </xf>
    <xf numFmtId="0"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1" xfId="0" applyFont="1" applyBorder="1" applyAlignment="1">
      <alignment/>
    </xf>
    <xf numFmtId="0" fontId="4" fillId="0" borderId="1" xfId="0" applyNumberFormat="1" applyFont="1" applyBorder="1" applyAlignment="1">
      <alignment/>
    </xf>
    <xf numFmtId="0" fontId="4" fillId="0" borderId="0" xfId="0" applyFont="1" applyBorder="1" applyAlignment="1" quotePrefix="1">
      <alignment horizontal="left"/>
    </xf>
    <xf numFmtId="166" fontId="3" fillId="0" borderId="0" xfId="0" applyFont="1" applyAlignment="1">
      <alignment/>
    </xf>
    <xf numFmtId="166" fontId="3" fillId="0" borderId="1" xfId="0" applyFont="1" applyBorder="1" applyAlignment="1">
      <alignment horizontal="left"/>
    </xf>
    <xf numFmtId="166" fontId="3" fillId="4" borderId="3" xfId="0" applyFont="1" applyFill="1" applyBorder="1" applyAlignment="1">
      <alignment/>
    </xf>
    <xf numFmtId="166" fontId="3" fillId="4" borderId="2" xfId="0" applyFont="1" applyFill="1" applyBorder="1" applyAlignment="1">
      <alignment/>
    </xf>
    <xf numFmtId="166" fontId="0" fillId="2" borderId="2" xfId="0" applyFill="1" applyBorder="1" applyAlignment="1">
      <alignment/>
    </xf>
    <xf numFmtId="166" fontId="4" fillId="2" borderId="0" xfId="0" applyFont="1" applyFill="1" applyBorder="1" applyAlignment="1">
      <alignment/>
    </xf>
    <xf numFmtId="166" fontId="4" fillId="2" borderId="1" xfId="0" applyFont="1" applyFill="1" applyBorder="1" applyAlignment="1">
      <alignment horizontal="right"/>
    </xf>
    <xf numFmtId="166" fontId="3" fillId="2" borderId="1" xfId="0" applyFont="1" applyFill="1" applyBorder="1" applyAlignment="1">
      <alignment horizontal="right"/>
    </xf>
    <xf numFmtId="166" fontId="4" fillId="2" borderId="0" xfId="0" applyFont="1" applyFill="1" applyBorder="1" applyAlignment="1">
      <alignment horizontal="right"/>
    </xf>
    <xf numFmtId="166" fontId="4" fillId="2" borderId="0" xfId="0" applyFont="1" applyFill="1" applyAlignment="1">
      <alignment horizontal="right"/>
    </xf>
    <xf numFmtId="166" fontId="3" fillId="2" borderId="0" xfId="0" applyFont="1" applyFill="1" applyBorder="1" applyAlignment="1">
      <alignment horizontal="right"/>
    </xf>
    <xf numFmtId="166" fontId="4" fillId="2" borderId="1" xfId="0" applyFont="1" applyFill="1" applyBorder="1" applyAlignment="1">
      <alignment/>
    </xf>
    <xf numFmtId="1" fontId="3" fillId="0" borderId="0" xfId="0" applyNumberFormat="1" applyFont="1" applyAlignment="1">
      <alignment horizontal="left"/>
    </xf>
    <xf numFmtId="166" fontId="3" fillId="0" borderId="0" xfId="0" applyFont="1" applyBorder="1" applyAlignment="1">
      <alignment/>
    </xf>
    <xf numFmtId="1" fontId="3" fillId="0" borderId="0" xfId="0" applyNumberFormat="1" applyFont="1" applyBorder="1" applyAlignment="1">
      <alignment horizontal="left"/>
    </xf>
    <xf numFmtId="166" fontId="4" fillId="0" borderId="0" xfId="0" applyFont="1" applyBorder="1" applyAlignment="1" quotePrefix="1">
      <alignment/>
    </xf>
    <xf numFmtId="166" fontId="4" fillId="0" borderId="0" xfId="0" applyFont="1" applyAlignment="1">
      <alignment/>
    </xf>
    <xf numFmtId="166" fontId="3" fillId="0" borderId="0" xfId="0" applyFont="1" applyAlignment="1">
      <alignment/>
    </xf>
    <xf numFmtId="166" fontId="3" fillId="0" borderId="0" xfId="0" applyNumberFormat="1" applyFont="1" applyBorder="1" applyAlignment="1">
      <alignment horizontal="right"/>
    </xf>
    <xf numFmtId="166" fontId="4" fillId="0" borderId="0" xfId="0" applyFont="1" applyAlignment="1">
      <alignment/>
    </xf>
    <xf numFmtId="166" fontId="3" fillId="2" borderId="2" xfId="0" applyFont="1" applyFill="1" applyBorder="1" applyAlignment="1">
      <alignment/>
    </xf>
    <xf numFmtId="166" fontId="4" fillId="0" borderId="2" xfId="0" applyFont="1" applyBorder="1" applyAlignment="1">
      <alignment/>
    </xf>
    <xf numFmtId="166" fontId="4" fillId="0" borderId="2" xfId="0" applyFont="1" applyBorder="1" applyAlignment="1">
      <alignment horizontal="right"/>
    </xf>
    <xf numFmtId="166" fontId="4" fillId="0" borderId="2" xfId="0" applyFont="1" applyBorder="1" applyAlignment="1">
      <alignment/>
    </xf>
    <xf numFmtId="166" fontId="3" fillId="0" borderId="2" xfId="0" applyFont="1" applyBorder="1" applyAlignment="1">
      <alignment/>
    </xf>
    <xf numFmtId="166" fontId="4" fillId="2" borderId="2" xfId="0" applyFont="1" applyFill="1" applyBorder="1" applyAlignment="1">
      <alignment/>
    </xf>
    <xf numFmtId="166" fontId="3" fillId="2" borderId="1" xfId="0" applyFont="1" applyFill="1" applyBorder="1" applyAlignment="1">
      <alignment/>
    </xf>
    <xf numFmtId="166" fontId="4" fillId="2" borderId="0" xfId="0" applyFont="1" applyFill="1" applyAlignment="1">
      <alignment/>
    </xf>
    <xf numFmtId="166" fontId="3" fillId="2" borderId="2" xfId="0" applyFont="1" applyFill="1" applyBorder="1" applyAlignment="1">
      <alignment horizontal="left"/>
    </xf>
    <xf numFmtId="166" fontId="3" fillId="2" borderId="0" xfId="0" applyFont="1" applyFill="1" applyAlignment="1">
      <alignment/>
    </xf>
    <xf numFmtId="166" fontId="3" fillId="2" borderId="0" xfId="0" applyFont="1" applyFill="1" applyBorder="1" applyAlignment="1">
      <alignment/>
    </xf>
    <xf numFmtId="166" fontId="3" fillId="2" borderId="0" xfId="0" applyFont="1" applyFill="1" applyAlignment="1">
      <alignment horizontal="right"/>
    </xf>
    <xf numFmtId="166" fontId="3" fillId="2" borderId="1" xfId="0" applyFont="1" applyFill="1" applyBorder="1" applyAlignment="1">
      <alignment horizontal="left"/>
    </xf>
    <xf numFmtId="164" fontId="3" fillId="0" borderId="0" xfId="0" applyNumberFormat="1" applyFont="1" applyBorder="1" applyAlignment="1">
      <alignment horizontal="left"/>
    </xf>
    <xf numFmtId="1" fontId="4" fillId="0" borderId="0" xfId="0" applyNumberFormat="1" applyFont="1" applyBorder="1" applyAlignment="1" quotePrefix="1">
      <alignment horizontal="center"/>
    </xf>
    <xf numFmtId="1" fontId="4" fillId="0" borderId="0" xfId="0" applyNumberFormat="1" applyFont="1" applyAlignment="1" quotePrefix="1">
      <alignment horizontal="center"/>
    </xf>
    <xf numFmtId="166" fontId="4" fillId="0" borderId="0" xfId="0" applyFont="1" applyAlignment="1">
      <alignment horizontal="left"/>
    </xf>
    <xf numFmtId="166" fontId="12" fillId="0" borderId="1" xfId="0" applyFont="1" applyBorder="1" applyAlignment="1">
      <alignment/>
    </xf>
    <xf numFmtId="166" fontId="12" fillId="4" borderId="2" xfId="0" applyFont="1" applyFill="1" applyBorder="1" applyAlignment="1">
      <alignment/>
    </xf>
    <xf numFmtId="166" fontId="12" fillId="4" borderId="0" xfId="0" applyFont="1" applyFill="1" applyAlignment="1">
      <alignment/>
    </xf>
    <xf numFmtId="166" fontId="12" fillId="4" borderId="0" xfId="0" applyFont="1" applyFill="1" applyAlignment="1">
      <alignment horizontal="right"/>
    </xf>
    <xf numFmtId="166" fontId="12" fillId="4" borderId="1" xfId="0" applyFont="1" applyFill="1" applyBorder="1" applyAlignment="1">
      <alignment/>
    </xf>
    <xf numFmtId="166" fontId="12" fillId="4" borderId="1" xfId="0" applyFont="1" applyFill="1" applyBorder="1" applyAlignment="1">
      <alignment horizontal="right"/>
    </xf>
    <xf numFmtId="1" fontId="3" fillId="0" borderId="0" xfId="0" applyNumberFormat="1" applyFont="1" applyAlignment="1">
      <alignment horizontal="left"/>
    </xf>
    <xf numFmtId="1" fontId="3" fillId="0" borderId="1" xfId="0" applyNumberFormat="1" applyFont="1" applyBorder="1" applyAlignment="1">
      <alignment horizontal="left"/>
    </xf>
    <xf numFmtId="164" fontId="3" fillId="0" borderId="2" xfId="0" applyNumberFormat="1" applyFont="1" applyBorder="1" applyAlignment="1">
      <alignment/>
    </xf>
    <xf numFmtId="166" fontId="0" fillId="0" borderId="0" xfId="0" applyAlignment="1">
      <alignment horizontal="right"/>
    </xf>
    <xf numFmtId="166" fontId="4" fillId="0" borderId="0" xfId="0" applyFont="1" applyAlignment="1">
      <alignment horizontal="right"/>
    </xf>
    <xf numFmtId="166" fontId="3" fillId="0" borderId="0" xfId="0" applyFont="1" applyAlignment="1">
      <alignment horizontal="right"/>
    </xf>
    <xf numFmtId="166" fontId="0" fillId="0" borderId="1" xfId="0" applyBorder="1" applyAlignment="1">
      <alignment horizontal="right"/>
    </xf>
    <xf numFmtId="166" fontId="4" fillId="0" borderId="1" xfId="0" applyFont="1" applyBorder="1" applyAlignment="1">
      <alignment horizontal="right"/>
    </xf>
    <xf numFmtId="164" fontId="3" fillId="0" borderId="1" xfId="0" applyNumberFormat="1" applyFont="1" applyBorder="1" applyAlignment="1">
      <alignment horizontal="right"/>
    </xf>
    <xf numFmtId="166" fontId="23" fillId="0" borderId="1" xfId="0" applyFont="1" applyBorder="1" applyAlignment="1">
      <alignment horizontal="right"/>
    </xf>
    <xf numFmtId="166" fontId="3" fillId="0" borderId="1" xfId="0" applyFont="1" applyBorder="1" applyAlignment="1">
      <alignment horizontal="right"/>
    </xf>
    <xf numFmtId="166" fontId="3" fillId="0" borderId="0" xfId="0" applyFont="1" applyAlignment="1" quotePrefix="1">
      <alignment/>
    </xf>
    <xf numFmtId="166" fontId="3" fillId="0" borderId="0" xfId="0" applyFont="1" applyBorder="1" applyAlignment="1">
      <alignment/>
    </xf>
    <xf numFmtId="166" fontId="4" fillId="0" borderId="0" xfId="0" applyFont="1" applyBorder="1" applyAlignment="1">
      <alignment horizontal="right"/>
    </xf>
    <xf numFmtId="166" fontId="3" fillId="6" borderId="3" xfId="0" applyFont="1" applyFill="1" applyBorder="1" applyAlignment="1">
      <alignment/>
    </xf>
    <xf numFmtId="166" fontId="3" fillId="6" borderId="2" xfId="0" applyFont="1" applyFill="1" applyBorder="1" applyAlignment="1">
      <alignment/>
    </xf>
    <xf numFmtId="166" fontId="0" fillId="6" borderId="2" xfId="0" applyFill="1" applyBorder="1" applyAlignment="1">
      <alignment/>
    </xf>
    <xf numFmtId="166" fontId="22" fillId="6" borderId="2" xfId="0" applyFont="1" applyFill="1" applyBorder="1" applyAlignment="1">
      <alignment/>
    </xf>
    <xf numFmtId="166" fontId="12" fillId="4" borderId="3" xfId="0" applyFont="1" applyFill="1" applyBorder="1" applyAlignment="1">
      <alignment/>
    </xf>
    <xf numFmtId="166" fontId="45" fillId="4" borderId="3" xfId="0" applyFont="1" applyFill="1" applyBorder="1" applyAlignment="1">
      <alignment/>
    </xf>
    <xf numFmtId="166" fontId="12" fillId="4" borderId="3" xfId="0" applyFont="1" applyFill="1" applyBorder="1" applyAlignment="1">
      <alignment horizontal="right"/>
    </xf>
    <xf numFmtId="166" fontId="45" fillId="4" borderId="3" xfId="0" applyFont="1" applyFill="1" applyBorder="1" applyAlignment="1">
      <alignment horizontal="right"/>
    </xf>
    <xf numFmtId="0" fontId="3" fillId="0" borderId="0" xfId="0" applyFont="1" applyAlignment="1">
      <alignment horizontal="left"/>
    </xf>
    <xf numFmtId="0" fontId="3" fillId="0" borderId="0" xfId="0" applyFont="1" applyBorder="1" applyAlignment="1">
      <alignment horizontal="left"/>
    </xf>
    <xf numFmtId="166" fontId="30" fillId="0" borderId="0" xfId="0" applyFont="1" applyAlignment="1">
      <alignment/>
    </xf>
    <xf numFmtId="0" fontId="3" fillId="0" borderId="1" xfId="0" applyFont="1" applyBorder="1" applyAlignment="1">
      <alignment horizontal="left"/>
    </xf>
    <xf numFmtId="166" fontId="3" fillId="0" borderId="1" xfId="0" applyFont="1" applyBorder="1" applyAlignment="1">
      <alignment/>
    </xf>
    <xf numFmtId="166" fontId="3" fillId="0" borderId="2" xfId="0" applyFont="1" applyBorder="1" applyAlignment="1">
      <alignment/>
    </xf>
    <xf numFmtId="166" fontId="4" fillId="0" borderId="2" xfId="0" applyFont="1" applyBorder="1" applyAlignment="1">
      <alignment/>
    </xf>
    <xf numFmtId="166" fontId="3" fillId="0" borderId="0" xfId="0" applyFont="1" applyBorder="1" applyAlignment="1">
      <alignment horizontal="right"/>
    </xf>
    <xf numFmtId="166" fontId="3" fillId="0" borderId="0" xfId="0" applyFont="1" applyBorder="1" applyAlignment="1" quotePrefix="1">
      <alignment/>
    </xf>
    <xf numFmtId="166" fontId="4" fillId="0" borderId="0" xfId="0" applyFont="1" applyBorder="1" applyAlignment="1" quotePrefix="1">
      <alignment/>
    </xf>
    <xf numFmtId="0" fontId="12" fillId="4" borderId="1" xfId="0" applyFont="1" applyFill="1" applyBorder="1" applyAlignment="1">
      <alignment horizontal="left"/>
    </xf>
    <xf numFmtId="0" fontId="30" fillId="6" borderId="3" xfId="0" applyFont="1" applyFill="1" applyBorder="1" applyAlignment="1">
      <alignment/>
    </xf>
    <xf numFmtId="164" fontId="30" fillId="6" borderId="3" xfId="0" applyNumberFormat="1" applyFont="1" applyFill="1" applyBorder="1" applyAlignment="1">
      <alignment horizontal="right"/>
    </xf>
    <xf numFmtId="164" fontId="30" fillId="6" borderId="2" xfId="0" applyNumberFormat="1" applyFont="1" applyFill="1" applyBorder="1" applyAlignment="1">
      <alignment horizontal="right"/>
    </xf>
    <xf numFmtId="164" fontId="12" fillId="4" borderId="2" xfId="0" applyNumberFormat="1" applyFont="1" applyFill="1" applyBorder="1" applyAlignment="1">
      <alignment horizontal="right"/>
    </xf>
    <xf numFmtId="164" fontId="12" fillId="4" borderId="0" xfId="0" applyNumberFormat="1" applyFont="1" applyFill="1" applyAlignment="1">
      <alignment horizontal="right"/>
    </xf>
    <xf numFmtId="164" fontId="12" fillId="4" borderId="1" xfId="0" applyNumberFormat="1" applyFont="1" applyFill="1" applyBorder="1" applyAlignment="1">
      <alignment horizontal="right"/>
    </xf>
    <xf numFmtId="0" fontId="23" fillId="0" borderId="0" xfId="0" applyFont="1" applyAlignment="1">
      <alignment horizontal="right"/>
    </xf>
    <xf numFmtId="164" fontId="23" fillId="0" borderId="3" xfId="0" applyNumberFormat="1" applyFont="1" applyBorder="1" applyAlignment="1">
      <alignment/>
    </xf>
    <xf numFmtId="164" fontId="0" fillId="0" borderId="3" xfId="0" applyNumberFormat="1" applyBorder="1" applyAlignment="1">
      <alignment/>
    </xf>
    <xf numFmtId="164" fontId="23" fillId="0" borderId="0" xfId="0" applyNumberFormat="1" applyFont="1" applyBorder="1" applyAlignment="1">
      <alignment/>
    </xf>
    <xf numFmtId="166" fontId="12" fillId="4" borderId="0" xfId="0" applyFont="1" applyFill="1" applyBorder="1" applyAlignment="1">
      <alignment horizontal="right"/>
    </xf>
    <xf numFmtId="1" fontId="12" fillId="0" borderId="0" xfId="0" applyFont="1" applyAlignment="1">
      <alignment horizontal="left"/>
    </xf>
    <xf numFmtId="49" fontId="12" fillId="0" borderId="0" xfId="0" applyNumberFormat="1" applyFont="1" applyAlignment="1">
      <alignment horizontal="left"/>
    </xf>
    <xf numFmtId="166" fontId="12" fillId="0" borderId="0" xfId="0" applyFont="1" applyAlignment="1">
      <alignment/>
    </xf>
    <xf numFmtId="1" fontId="12" fillId="0" borderId="0" xfId="0" applyFont="1" applyBorder="1" applyAlignment="1">
      <alignment horizontal="left"/>
    </xf>
    <xf numFmtId="166" fontId="15" fillId="0" borderId="0" xfId="0" applyFont="1" applyBorder="1" applyAlignment="1">
      <alignment horizontal="right"/>
    </xf>
    <xf numFmtId="166" fontId="15" fillId="0" borderId="0" xfId="0" applyFont="1" applyBorder="1" applyAlignment="1">
      <alignment/>
    </xf>
    <xf numFmtId="166" fontId="15" fillId="0" borderId="0" xfId="0" applyFont="1" applyBorder="1" applyAlignment="1">
      <alignment horizontal="right"/>
    </xf>
    <xf numFmtId="166" fontId="12" fillId="0" borderId="0" xfId="0" applyFont="1" applyBorder="1" applyAlignment="1">
      <alignment/>
    </xf>
    <xf numFmtId="1" fontId="12" fillId="0" borderId="1" xfId="0" applyFont="1" applyBorder="1" applyAlignment="1">
      <alignment horizontal="left"/>
    </xf>
    <xf numFmtId="166" fontId="4" fillId="0" borderId="0" xfId="0" applyFont="1" applyAlignment="1" quotePrefix="1">
      <alignment horizontal="left"/>
    </xf>
    <xf numFmtId="166" fontId="4" fillId="0" borderId="0" xfId="0" applyFont="1" applyAlignment="1" quotePrefix="1">
      <alignment horizontal="center"/>
    </xf>
    <xf numFmtId="166" fontId="4" fillId="0" borderId="0" xfId="0" applyFont="1" applyAlignment="1" quotePrefix="1">
      <alignment/>
    </xf>
    <xf numFmtId="166" fontId="15" fillId="0" borderId="0" xfId="0" applyFont="1" applyAlignment="1" quotePrefix="1">
      <alignment horizontal="center"/>
    </xf>
    <xf numFmtId="166" fontId="45" fillId="4" borderId="2" xfId="0" applyFont="1" applyFill="1" applyBorder="1" applyAlignment="1">
      <alignment/>
    </xf>
    <xf numFmtId="166" fontId="3" fillId="0" borderId="0" xfId="0" applyNumberFormat="1" applyFont="1" applyAlignment="1">
      <alignment horizontal="right"/>
    </xf>
    <xf numFmtId="166" fontId="43" fillId="0" borderId="0" xfId="0" applyFont="1" applyAlignment="1">
      <alignment/>
    </xf>
    <xf numFmtId="1" fontId="3" fillId="0" borderId="1" xfId="0" applyNumberFormat="1" applyFont="1" applyBorder="1" applyAlignment="1">
      <alignment horizontal="left"/>
    </xf>
    <xf numFmtId="166" fontId="3" fillId="0" borderId="1" xfId="0" applyFont="1" applyBorder="1" applyAlignment="1">
      <alignment/>
    </xf>
    <xf numFmtId="166" fontId="48" fillId="0" borderId="0" xfId="0" applyFont="1" applyAlignment="1">
      <alignment/>
    </xf>
    <xf numFmtId="1" fontId="48" fillId="0" borderId="0" xfId="0" applyNumberFormat="1" applyFont="1" applyAlignment="1">
      <alignment horizontal="left"/>
    </xf>
    <xf numFmtId="1" fontId="48" fillId="0" borderId="1" xfId="0" applyNumberFormat="1" applyFont="1" applyBorder="1" applyAlignment="1">
      <alignment horizontal="left"/>
    </xf>
    <xf numFmtId="166" fontId="4" fillId="0" borderId="3" xfId="0" applyFont="1" applyBorder="1" applyAlignment="1" quotePrefix="1">
      <alignment/>
    </xf>
    <xf numFmtId="166" fontId="4" fillId="0" borderId="3" xfId="0" applyFont="1" applyBorder="1" applyAlignment="1">
      <alignment/>
    </xf>
    <xf numFmtId="166" fontId="22" fillId="0" borderId="0" xfId="0" applyFont="1" applyBorder="1" applyAlignment="1">
      <alignment/>
    </xf>
    <xf numFmtId="166" fontId="4" fillId="0" borderId="0" xfId="0" applyFont="1" applyFill="1" applyBorder="1" applyAlignment="1">
      <alignment/>
    </xf>
    <xf numFmtId="166" fontId="12" fillId="4" borderId="3" xfId="0" applyFont="1" applyFill="1" applyBorder="1" applyAlignment="1">
      <alignment horizontal="left"/>
    </xf>
    <xf numFmtId="1" fontId="3" fillId="0" borderId="0" xfId="0" applyFont="1" applyAlignment="1">
      <alignment horizontal="left"/>
    </xf>
    <xf numFmtId="1" fontId="3" fillId="0" borderId="0" xfId="0" applyFont="1" applyAlignment="1" quotePrefix="1">
      <alignment horizontal="left"/>
    </xf>
    <xf numFmtId="166" fontId="3" fillId="0" borderId="0" xfId="0" applyFont="1" applyAlignment="1">
      <alignment horizontal="left"/>
    </xf>
    <xf numFmtId="166" fontId="30" fillId="0" borderId="3" xfId="0" applyFont="1" applyBorder="1" applyAlignment="1">
      <alignment/>
    </xf>
    <xf numFmtId="0" fontId="3" fillId="0" borderId="1" xfId="0" applyNumberFormat="1" applyFont="1" applyBorder="1" applyAlignment="1">
      <alignment horizontal="left"/>
    </xf>
    <xf numFmtId="166" fontId="4" fillId="0" borderId="1" xfId="0" applyFont="1" applyBorder="1" applyAlignment="1" quotePrefix="1">
      <alignment/>
    </xf>
    <xf numFmtId="166" fontId="39" fillId="0" borderId="0" xfId="0" applyFont="1" applyAlignment="1" quotePrefix="1">
      <alignment/>
    </xf>
    <xf numFmtId="166" fontId="39" fillId="0" borderId="0" xfId="0" applyFont="1" applyBorder="1" applyAlignment="1">
      <alignment/>
    </xf>
    <xf numFmtId="166" fontId="39" fillId="0" borderId="0" xfId="0" applyFont="1" applyAlignment="1">
      <alignment/>
    </xf>
    <xf numFmtId="166" fontId="39" fillId="0" borderId="0" xfId="0" applyFont="1" applyAlignment="1" quotePrefix="1">
      <alignment horizontal="center"/>
    </xf>
    <xf numFmtId="166" fontId="0" fillId="0" borderId="0" xfId="0" applyFont="1" applyAlignment="1">
      <alignment/>
    </xf>
    <xf numFmtId="166" fontId="0" fillId="0" borderId="1" xfId="0" applyFont="1" applyBorder="1" applyAlignment="1">
      <alignment/>
    </xf>
    <xf numFmtId="166" fontId="0" fillId="0" borderId="2" xfId="0" applyFont="1" applyBorder="1" applyAlignment="1">
      <alignment/>
    </xf>
    <xf numFmtId="166" fontId="0" fillId="0" borderId="0" xfId="0" applyFont="1" applyAlignment="1">
      <alignment/>
    </xf>
    <xf numFmtId="166" fontId="4" fillId="0" borderId="0" xfId="0" applyFont="1" applyBorder="1" applyAlignment="1">
      <alignment horizontal="center"/>
    </xf>
    <xf numFmtId="166" fontId="0" fillId="0" borderId="0" xfId="0" applyFont="1" applyAlignment="1">
      <alignment horizontal="right"/>
    </xf>
    <xf numFmtId="166" fontId="3" fillId="0" borderId="0" xfId="0" applyNumberFormat="1" applyFont="1" applyBorder="1" applyAlignment="1">
      <alignment horizontal="right"/>
    </xf>
    <xf numFmtId="166" fontId="3" fillId="0" borderId="0" xfId="0" applyNumberFormat="1" applyFont="1" applyFill="1" applyBorder="1" applyAlignment="1">
      <alignment horizontal="right"/>
    </xf>
    <xf numFmtId="166" fontId="3" fillId="0" borderId="1" xfId="0" applyNumberFormat="1" applyFont="1" applyBorder="1" applyAlignment="1">
      <alignment horizontal="right"/>
    </xf>
    <xf numFmtId="166" fontId="0" fillId="0" borderId="2" xfId="0" applyBorder="1" applyAlignment="1">
      <alignment/>
    </xf>
    <xf numFmtId="166" fontId="0" fillId="0" borderId="1" xfId="0" applyBorder="1" applyAlignment="1">
      <alignment/>
    </xf>
    <xf numFmtId="166" fontId="4" fillId="0" borderId="1" xfId="0" applyFont="1" applyBorder="1" applyAlignment="1">
      <alignment horizontal="right"/>
    </xf>
    <xf numFmtId="166" fontId="12" fillId="0" borderId="0" xfId="0" applyFont="1" applyAlignment="1">
      <alignment horizontal="right"/>
    </xf>
    <xf numFmtId="166" fontId="12" fillId="0" borderId="0" xfId="0" applyFont="1" applyBorder="1" applyAlignment="1">
      <alignment horizontal="right"/>
    </xf>
    <xf numFmtId="166" fontId="12" fillId="0" borderId="1" xfId="0" applyFont="1" applyBorder="1" applyAlignment="1">
      <alignment horizontal="right"/>
    </xf>
    <xf numFmtId="0" fontId="1" fillId="2" borderId="0" xfId="0" applyFont="1" applyFill="1" applyAlignment="1">
      <alignment/>
    </xf>
    <xf numFmtId="0" fontId="3" fillId="2" borderId="2" xfId="0" applyFont="1" applyFill="1" applyBorder="1" applyAlignment="1">
      <alignment horizontal="right"/>
    </xf>
    <xf numFmtId="0" fontId="0" fillId="2" borderId="2" xfId="0" applyFill="1" applyBorder="1" applyAlignment="1">
      <alignment/>
    </xf>
    <xf numFmtId="164" fontId="4" fillId="2" borderId="0" xfId="0" applyNumberFormat="1" applyFont="1" applyFill="1" applyAlignment="1">
      <alignment horizontal="right"/>
    </xf>
    <xf numFmtId="164" fontId="3" fillId="2" borderId="2" xfId="0" applyNumberFormat="1" applyFont="1" applyFill="1" applyBorder="1" applyAlignment="1">
      <alignment/>
    </xf>
    <xf numFmtId="0" fontId="3" fillId="2" borderId="2" xfId="0" applyFont="1" applyFill="1" applyBorder="1" applyAlignment="1">
      <alignment horizontal="center"/>
    </xf>
    <xf numFmtId="0" fontId="4" fillId="2" borderId="2" xfId="0" applyFont="1" applyFill="1" applyBorder="1" applyAlignment="1">
      <alignment horizontal="center"/>
    </xf>
    <xf numFmtId="0" fontId="3" fillId="4" borderId="0" xfId="0" applyFont="1" applyFill="1" applyBorder="1" applyAlignment="1">
      <alignment horizontal="center"/>
    </xf>
    <xf numFmtId="0" fontId="19" fillId="0" borderId="0" xfId="0" applyFont="1" applyBorder="1" applyAlignment="1">
      <alignment horizontal="center"/>
    </xf>
    <xf numFmtId="0" fontId="19" fillId="0" borderId="1" xfId="0" applyFont="1" applyBorder="1" applyAlignment="1">
      <alignment horizontal="center"/>
    </xf>
  </cellXfs>
  <cellStyles count="9">
    <cellStyle name="Normal" xfId="0"/>
    <cellStyle name="Comma" xfId="15"/>
    <cellStyle name="Comma [0]" xfId="16"/>
    <cellStyle name="Currency" xfId="17"/>
    <cellStyle name="Currency [0]" xfId="18"/>
    <cellStyle name="Normal_4-6" xfId="19"/>
    <cellStyle name="Normal_Sheet1" xfId="20"/>
    <cellStyle name="Normal_SRF for Current IFS" xfId="21"/>
    <cellStyle name="Percent"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93"/>
  <sheetViews>
    <sheetView workbookViewId="0" topLeftCell="A1">
      <selection activeCell="A1" sqref="A1"/>
    </sheetView>
  </sheetViews>
  <sheetFormatPr defaultColWidth="9.140625" defaultRowHeight="12.75"/>
  <cols>
    <col min="1" max="1" width="46.421875" style="0" customWidth="1"/>
    <col min="2" max="2" width="13.8515625" style="0" customWidth="1"/>
    <col min="3" max="3" width="13.140625" style="0" customWidth="1"/>
    <col min="4" max="4" width="13.28125" style="0" customWidth="1"/>
    <col min="5" max="5" width="12.00390625" style="0" bestFit="1" customWidth="1"/>
    <col min="6" max="6" width="3.28125" style="0" customWidth="1"/>
    <col min="7" max="7" width="11.8515625" style="0" customWidth="1"/>
    <col min="8" max="8" width="12.00390625" style="0" customWidth="1"/>
    <col min="9" max="9" width="11.421875" style="0" customWidth="1"/>
    <col min="10" max="10" width="12.57421875" style="0" customWidth="1"/>
    <col min="11" max="11" width="11.7109375" style="0" customWidth="1"/>
    <col min="12" max="12" width="11.57421875" style="0" customWidth="1"/>
    <col min="13" max="13" width="11.28125" style="0" customWidth="1"/>
    <col min="14" max="14" width="11.57421875" style="0" customWidth="1"/>
    <col min="15" max="15" width="11.8515625" style="0" customWidth="1"/>
    <col min="16" max="17" width="12.140625" style="0" customWidth="1"/>
    <col min="18" max="18" width="11.28125" style="0" customWidth="1"/>
    <col min="19" max="19" width="3.140625" style="0" customWidth="1"/>
    <col min="20" max="20" width="11.57421875" style="0" customWidth="1"/>
    <col min="21" max="21" width="11.140625" style="0" customWidth="1"/>
    <col min="22" max="22" width="10.8515625" style="0" customWidth="1"/>
    <col min="23" max="23" width="11.8515625" style="0" customWidth="1"/>
  </cols>
  <sheetData>
    <row r="1" spans="1:23" ht="15.75">
      <c r="A1" s="1" t="s">
        <v>586</v>
      </c>
      <c r="B1" s="2"/>
      <c r="C1" s="2"/>
      <c r="D1" s="2"/>
      <c r="E1" s="2"/>
      <c r="F1" s="2"/>
      <c r="G1" s="2"/>
      <c r="H1" s="2"/>
      <c r="I1" s="2"/>
      <c r="J1" s="2"/>
      <c r="K1" s="2"/>
      <c r="L1" s="2"/>
      <c r="M1" s="2"/>
      <c r="N1" s="2"/>
      <c r="O1" s="2"/>
      <c r="P1" s="2"/>
      <c r="Q1" s="2"/>
      <c r="R1" s="2"/>
      <c r="S1" s="3"/>
      <c r="T1" s="3"/>
      <c r="U1" s="4"/>
      <c r="V1" s="4"/>
      <c r="W1" s="4"/>
    </row>
    <row r="2" spans="1:23" ht="15.75">
      <c r="A2" s="1" t="s">
        <v>587</v>
      </c>
      <c r="B2" s="3"/>
      <c r="C2" s="3"/>
      <c r="D2" s="3"/>
      <c r="E2" s="3"/>
      <c r="F2" s="3"/>
      <c r="G2" s="3"/>
      <c r="H2" s="3"/>
      <c r="I2" s="3"/>
      <c r="J2" s="3"/>
      <c r="K2" s="3"/>
      <c r="L2" s="3"/>
      <c r="M2" s="3"/>
      <c r="N2" s="3"/>
      <c r="O2" s="3"/>
      <c r="P2" s="3"/>
      <c r="Q2" s="3"/>
      <c r="R2" s="4"/>
      <c r="S2" s="3"/>
      <c r="T2" s="3"/>
      <c r="U2" s="4"/>
      <c r="V2" s="4"/>
      <c r="W2" s="4"/>
    </row>
    <row r="3" spans="1:23" ht="15.75">
      <c r="A3" s="5" t="s">
        <v>588</v>
      </c>
      <c r="B3" s="6"/>
      <c r="C3" s="6"/>
      <c r="D3" s="6"/>
      <c r="E3" s="6"/>
      <c r="F3" s="6"/>
      <c r="G3" s="6"/>
      <c r="H3" s="6"/>
      <c r="I3" s="6"/>
      <c r="J3" s="6"/>
      <c r="K3" s="6"/>
      <c r="L3" s="6"/>
      <c r="M3" s="6"/>
      <c r="N3" s="6"/>
      <c r="O3" s="6"/>
      <c r="P3" s="6"/>
      <c r="Q3" s="6"/>
      <c r="R3" s="7"/>
      <c r="S3" s="6"/>
      <c r="T3" s="6"/>
      <c r="U3" s="7"/>
      <c r="V3" s="7"/>
      <c r="W3" s="7"/>
    </row>
    <row r="4" spans="1:23" ht="15.75">
      <c r="A4" s="8"/>
      <c r="B4" s="1">
        <v>2001</v>
      </c>
      <c r="C4" s="1">
        <v>2002</v>
      </c>
      <c r="D4" s="1">
        <v>2003</v>
      </c>
      <c r="E4" s="1">
        <v>2004</v>
      </c>
      <c r="F4" s="1"/>
      <c r="G4" s="9"/>
      <c r="H4" s="9"/>
      <c r="I4" s="9"/>
      <c r="J4" s="9"/>
      <c r="K4" s="9"/>
      <c r="L4" s="1144">
        <v>2005</v>
      </c>
      <c r="M4" s="1145"/>
      <c r="N4" s="9"/>
      <c r="O4" s="9"/>
      <c r="P4" s="9"/>
      <c r="Q4" s="9"/>
      <c r="R4" s="9"/>
      <c r="S4" s="3"/>
      <c r="T4" s="9">
        <v>2006</v>
      </c>
      <c r="U4" s="9"/>
      <c r="V4" s="9"/>
      <c r="W4" s="9"/>
    </row>
    <row r="5" spans="1:23" ht="15.75">
      <c r="A5" s="9" t="s">
        <v>589</v>
      </c>
      <c r="B5" s="10" t="s">
        <v>590</v>
      </c>
      <c r="C5" s="10" t="s">
        <v>590</v>
      </c>
      <c r="D5" s="10" t="s">
        <v>590</v>
      </c>
      <c r="E5" s="10" t="s">
        <v>590</v>
      </c>
      <c r="F5" s="10"/>
      <c r="G5" s="11" t="s">
        <v>591</v>
      </c>
      <c r="H5" s="11" t="s">
        <v>592</v>
      </c>
      <c r="I5" s="11" t="s">
        <v>593</v>
      </c>
      <c r="J5" s="11" t="s">
        <v>594</v>
      </c>
      <c r="K5" s="11" t="s">
        <v>595</v>
      </c>
      <c r="L5" s="11" t="s">
        <v>596</v>
      </c>
      <c r="M5" s="11" t="s">
        <v>597</v>
      </c>
      <c r="N5" s="11" t="s">
        <v>598</v>
      </c>
      <c r="O5" s="11" t="s">
        <v>599</v>
      </c>
      <c r="P5" s="11" t="s">
        <v>600</v>
      </c>
      <c r="Q5" s="11" t="s">
        <v>601</v>
      </c>
      <c r="R5" s="11" t="s">
        <v>590</v>
      </c>
      <c r="S5" s="6"/>
      <c r="T5" s="11" t="s">
        <v>591</v>
      </c>
      <c r="U5" s="11" t="s">
        <v>592</v>
      </c>
      <c r="V5" s="11" t="s">
        <v>593</v>
      </c>
      <c r="W5" s="11" t="s">
        <v>594</v>
      </c>
    </row>
    <row r="6" spans="1:23" ht="15.75">
      <c r="A6" s="12" t="s">
        <v>602</v>
      </c>
      <c r="B6" s="13">
        <v>41008.91555918</v>
      </c>
      <c r="C6" s="13">
        <v>29699.84753883</v>
      </c>
      <c r="D6" s="13">
        <v>23545.3909672</v>
      </c>
      <c r="E6" s="13">
        <v>23956.01558197</v>
      </c>
      <c r="F6" s="13"/>
      <c r="G6" s="13">
        <v>25842.029068559998</v>
      </c>
      <c r="H6" s="13">
        <v>26005.52706856</v>
      </c>
      <c r="I6" s="13">
        <v>27196.5015248</v>
      </c>
      <c r="J6" s="13">
        <v>26462.09438161</v>
      </c>
      <c r="K6" s="13">
        <v>31510.03167294</v>
      </c>
      <c r="L6" s="13">
        <v>31739.80401394</v>
      </c>
      <c r="M6" s="13">
        <v>33230.04074061</v>
      </c>
      <c r="N6" s="13">
        <v>33634.711474610005</v>
      </c>
      <c r="O6" s="13">
        <v>33267.9554841</v>
      </c>
      <c r="P6" s="13">
        <v>34274.22954364</v>
      </c>
      <c r="Q6" s="14">
        <v>34475.331827639995</v>
      </c>
      <c r="R6" s="15">
        <v>34262.88231163</v>
      </c>
      <c r="S6" s="3"/>
      <c r="T6" s="13">
        <v>35787.67477063001</v>
      </c>
      <c r="U6" s="16">
        <v>36094.49460265</v>
      </c>
      <c r="V6" s="15">
        <v>36179.73489324</v>
      </c>
      <c r="W6" s="16">
        <v>37393.85612923999</v>
      </c>
    </row>
    <row r="7" spans="1:23" ht="15.75">
      <c r="A7" s="17" t="s">
        <v>603</v>
      </c>
      <c r="B7" s="13">
        <v>41183.629123</v>
      </c>
      <c r="C7" s="13">
        <v>29927.633794999998</v>
      </c>
      <c r="D7" s="13">
        <v>23716.971739</v>
      </c>
      <c r="E7" s="13">
        <v>24203.219494</v>
      </c>
      <c r="F7" s="13"/>
      <c r="G7" s="13">
        <v>26098.680661</v>
      </c>
      <c r="H7" s="13">
        <v>26259.561812</v>
      </c>
      <c r="I7" s="13">
        <v>27449.10819513</v>
      </c>
      <c r="J7" s="13">
        <v>26722.377500000002</v>
      </c>
      <c r="K7" s="13">
        <v>31762.493307</v>
      </c>
      <c r="L7" s="13">
        <v>31991.911899</v>
      </c>
      <c r="M7" s="13">
        <v>33500.248781999995</v>
      </c>
      <c r="N7" s="13">
        <v>33910.456399</v>
      </c>
      <c r="O7" s="13">
        <v>33548.743027</v>
      </c>
      <c r="P7" s="13">
        <v>34557.572587</v>
      </c>
      <c r="Q7" s="13">
        <v>34758.548342999995</v>
      </c>
      <c r="R7" s="13">
        <v>34613.502911999996</v>
      </c>
      <c r="S7" s="3"/>
      <c r="T7" s="13">
        <v>36137.92765400001</v>
      </c>
      <c r="U7" s="15">
        <v>36446.399810999996</v>
      </c>
      <c r="V7" s="15">
        <v>36537.750696999996</v>
      </c>
      <c r="W7" s="15">
        <v>37752.22008299999</v>
      </c>
    </row>
    <row r="8" spans="1:23" ht="15.75">
      <c r="A8" s="18" t="s">
        <v>604</v>
      </c>
      <c r="B8" s="19">
        <v>277.433666</v>
      </c>
      <c r="C8" s="19">
        <v>241.842198</v>
      </c>
      <c r="D8" s="19">
        <v>219.209967</v>
      </c>
      <c r="E8" s="19">
        <v>226.32726</v>
      </c>
      <c r="F8" s="19"/>
      <c r="G8" s="19">
        <v>231.159107</v>
      </c>
      <c r="H8" s="19">
        <v>228.684464</v>
      </c>
      <c r="I8" s="19">
        <v>239.248628</v>
      </c>
      <c r="J8" s="19">
        <v>236.494374</v>
      </c>
      <c r="K8" s="19">
        <v>282.409678</v>
      </c>
      <c r="L8" s="19">
        <v>281.145396</v>
      </c>
      <c r="M8" s="19">
        <v>281.048566</v>
      </c>
      <c r="N8" s="19">
        <v>281.870032</v>
      </c>
      <c r="O8" s="19">
        <v>278.223984</v>
      </c>
      <c r="P8" s="19">
        <v>288.997343</v>
      </c>
      <c r="Q8" s="19">
        <v>282.29106</v>
      </c>
      <c r="R8" s="19">
        <v>281.132741</v>
      </c>
      <c r="S8" s="3"/>
      <c r="T8" s="19">
        <v>278.192535</v>
      </c>
      <c r="U8" s="20">
        <v>280.244026</v>
      </c>
      <c r="V8" s="20">
        <v>284.181787</v>
      </c>
      <c r="W8" s="20">
        <v>288.401991</v>
      </c>
    </row>
    <row r="9" spans="1:23" ht="15.75">
      <c r="A9" s="18" t="s">
        <v>605</v>
      </c>
      <c r="B9" s="19">
        <v>40519.260249</v>
      </c>
      <c r="C9" s="19">
        <v>29345.780591000002</v>
      </c>
      <c r="D9" s="19">
        <v>23156.358088</v>
      </c>
      <c r="E9" s="19">
        <v>23740.564562</v>
      </c>
      <c r="F9" s="19"/>
      <c r="G9" s="19">
        <v>25628.394944</v>
      </c>
      <c r="H9" s="19">
        <v>25796.651948</v>
      </c>
      <c r="I9" s="19">
        <v>26959.86840913</v>
      </c>
      <c r="J9" s="19">
        <v>26250.491471</v>
      </c>
      <c r="K9" s="19">
        <v>31196.951467</v>
      </c>
      <c r="L9" s="19">
        <v>31439.546173</v>
      </c>
      <c r="M9" s="19">
        <v>32963.777004</v>
      </c>
      <c r="N9" s="19">
        <v>33364.553553000005</v>
      </c>
      <c r="O9" s="19">
        <v>33023.23626</v>
      </c>
      <c r="P9" s="19">
        <v>34015.827558</v>
      </c>
      <c r="Q9" s="19">
        <v>34225.678111999994</v>
      </c>
      <c r="R9" s="19">
        <v>34152.319742</v>
      </c>
      <c r="S9" s="3"/>
      <c r="T9" s="19">
        <v>35681.947993</v>
      </c>
      <c r="U9" s="20">
        <v>35988.603749</v>
      </c>
      <c r="V9" s="20">
        <v>36076.070858</v>
      </c>
      <c r="W9" s="20">
        <v>37280.589739999996</v>
      </c>
    </row>
    <row r="10" spans="1:23" ht="15.75">
      <c r="A10" s="18" t="s">
        <v>606</v>
      </c>
      <c r="B10" s="19">
        <v>194.899869</v>
      </c>
      <c r="C10" s="19">
        <v>175.526696</v>
      </c>
      <c r="D10" s="19">
        <v>197.373242</v>
      </c>
      <c r="E10" s="19">
        <v>134.084016</v>
      </c>
      <c r="F10" s="19"/>
      <c r="G10" s="19">
        <v>132.639547</v>
      </c>
      <c r="H10" s="19">
        <v>130.895437</v>
      </c>
      <c r="I10" s="19">
        <v>136.551413</v>
      </c>
      <c r="J10" s="19">
        <v>128.201684</v>
      </c>
      <c r="K10" s="19">
        <v>146.069742</v>
      </c>
      <c r="L10" s="19">
        <v>145.018881</v>
      </c>
      <c r="M10" s="19">
        <v>129.892661</v>
      </c>
      <c r="N10" s="19">
        <v>129.892661</v>
      </c>
      <c r="O10" s="19">
        <v>115.761012</v>
      </c>
      <c r="P10" s="19">
        <v>116.819894</v>
      </c>
      <c r="Q10" s="19">
        <v>113.868916</v>
      </c>
      <c r="R10" s="19">
        <v>58.201342</v>
      </c>
      <c r="S10" s="3"/>
      <c r="T10" s="19">
        <v>57.434349</v>
      </c>
      <c r="U10" s="20">
        <v>55.366285</v>
      </c>
      <c r="V10" s="20">
        <v>55.976622</v>
      </c>
      <c r="W10" s="20">
        <v>56.645665</v>
      </c>
    </row>
    <row r="11" spans="1:23" ht="15.75">
      <c r="A11" s="18" t="s">
        <v>607</v>
      </c>
      <c r="B11" s="19">
        <v>60.926912</v>
      </c>
      <c r="C11" s="19">
        <v>51.359329</v>
      </c>
      <c r="D11" s="19">
        <v>45.274264</v>
      </c>
      <c r="E11" s="21" t="s">
        <v>608</v>
      </c>
      <c r="F11" s="21"/>
      <c r="G11" s="21" t="s">
        <v>608</v>
      </c>
      <c r="H11" s="21" t="s">
        <v>608</v>
      </c>
      <c r="I11" s="21" t="s">
        <v>608</v>
      </c>
      <c r="J11" s="21" t="s">
        <v>608</v>
      </c>
      <c r="K11" s="21" t="s">
        <v>608</v>
      </c>
      <c r="L11" s="21" t="s">
        <v>608</v>
      </c>
      <c r="M11" s="21" t="s">
        <v>608</v>
      </c>
      <c r="N11" s="21" t="s">
        <v>608</v>
      </c>
      <c r="O11" s="21" t="s">
        <v>608</v>
      </c>
      <c r="P11" s="21" t="s">
        <v>608</v>
      </c>
      <c r="Q11" s="21" t="s">
        <v>608</v>
      </c>
      <c r="R11" s="21" t="s">
        <v>608</v>
      </c>
      <c r="S11" s="3"/>
      <c r="T11" s="21" t="s">
        <v>608</v>
      </c>
      <c r="U11" s="21" t="s">
        <v>608</v>
      </c>
      <c r="V11" s="21" t="s">
        <v>608</v>
      </c>
      <c r="W11" s="21" t="s">
        <v>608</v>
      </c>
    </row>
    <row r="12" spans="1:23" ht="15.75">
      <c r="A12" s="18" t="s">
        <v>609</v>
      </c>
      <c r="B12" s="19">
        <v>129.511427</v>
      </c>
      <c r="C12" s="19">
        <v>111.859329</v>
      </c>
      <c r="D12" s="19">
        <v>98.756178</v>
      </c>
      <c r="E12" s="19">
        <v>99.219098</v>
      </c>
      <c r="F12" s="19"/>
      <c r="G12" s="19">
        <v>101.240447</v>
      </c>
      <c r="H12" s="19">
        <v>100.061184</v>
      </c>
      <c r="I12" s="19">
        <v>104.560336</v>
      </c>
      <c r="J12" s="19">
        <v>103.243158</v>
      </c>
      <c r="K12" s="19">
        <v>123.150193</v>
      </c>
      <c r="L12" s="19">
        <v>122.462182</v>
      </c>
      <c r="M12" s="19">
        <v>122.275784</v>
      </c>
      <c r="N12" s="19">
        <v>121.262791</v>
      </c>
      <c r="O12" s="19">
        <v>118.263177</v>
      </c>
      <c r="P12" s="19">
        <v>122.594233</v>
      </c>
      <c r="Q12" s="19">
        <v>119.491558</v>
      </c>
      <c r="R12" s="19">
        <v>118.747282</v>
      </c>
      <c r="S12" s="3"/>
      <c r="T12" s="19">
        <v>117.281581</v>
      </c>
      <c r="U12" s="20">
        <v>117.919634</v>
      </c>
      <c r="V12" s="20">
        <v>119.320292</v>
      </c>
      <c r="W12" s="20">
        <v>120.845099</v>
      </c>
    </row>
    <row r="13" spans="1:23" ht="15.75">
      <c r="A13" s="18" t="s">
        <v>610</v>
      </c>
      <c r="B13" s="19">
        <v>1.597</v>
      </c>
      <c r="C13" s="19">
        <v>1.265652</v>
      </c>
      <c r="D13" s="21" t="s">
        <v>608</v>
      </c>
      <c r="E13" s="19">
        <v>3.024558</v>
      </c>
      <c r="F13" s="19"/>
      <c r="G13" s="19">
        <v>5.2466159999999995</v>
      </c>
      <c r="H13" s="19">
        <v>3.268779</v>
      </c>
      <c r="I13" s="19">
        <v>8.879408999999999</v>
      </c>
      <c r="J13" s="19">
        <v>3.946813</v>
      </c>
      <c r="K13" s="19">
        <v>13.912227</v>
      </c>
      <c r="L13" s="19">
        <v>3.739267</v>
      </c>
      <c r="M13" s="19">
        <v>3.254767</v>
      </c>
      <c r="N13" s="19">
        <v>12.877362</v>
      </c>
      <c r="O13" s="19">
        <v>13.258594</v>
      </c>
      <c r="P13" s="19">
        <v>13.333559000000001</v>
      </c>
      <c r="Q13" s="19">
        <v>17.218697</v>
      </c>
      <c r="R13" s="19">
        <v>3.101805</v>
      </c>
      <c r="S13" s="3"/>
      <c r="T13" s="19">
        <v>3.071196</v>
      </c>
      <c r="U13" s="20">
        <v>4.2661169999999995</v>
      </c>
      <c r="V13" s="20">
        <v>2.201138</v>
      </c>
      <c r="W13" s="20">
        <v>5.737588000000001</v>
      </c>
    </row>
    <row r="14" spans="1:23" ht="15.75">
      <c r="A14" s="3" t="s">
        <v>611</v>
      </c>
      <c r="B14" s="19"/>
      <c r="C14" s="19"/>
      <c r="D14" s="19"/>
      <c r="E14" s="19"/>
      <c r="F14" s="19"/>
      <c r="G14" s="19"/>
      <c r="H14" s="19"/>
      <c r="I14" s="19"/>
      <c r="J14" s="19"/>
      <c r="K14" s="19"/>
      <c r="L14" s="19"/>
      <c r="M14" s="19"/>
      <c r="N14" s="19"/>
      <c r="O14" s="19"/>
      <c r="P14" s="19"/>
      <c r="Q14" s="19"/>
      <c r="R14" s="19"/>
      <c r="S14" s="3"/>
      <c r="T14" s="19"/>
      <c r="U14" s="20"/>
      <c r="V14" s="20"/>
      <c r="W14" s="20"/>
    </row>
    <row r="15" spans="1:23" ht="15.75">
      <c r="A15" s="17" t="s">
        <v>612</v>
      </c>
      <c r="B15" s="13">
        <v>174.71356382</v>
      </c>
      <c r="C15" s="13">
        <v>227.78625616999997</v>
      </c>
      <c r="D15" s="13">
        <v>171.5807718</v>
      </c>
      <c r="E15" s="13">
        <v>247.20391203</v>
      </c>
      <c r="F15" s="13"/>
      <c r="G15" s="13">
        <v>256.65159244</v>
      </c>
      <c r="H15" s="13">
        <v>254.03474344</v>
      </c>
      <c r="I15" s="13">
        <v>252.60667033000004</v>
      </c>
      <c r="J15" s="13">
        <v>260.28311839</v>
      </c>
      <c r="K15" s="13">
        <v>252.46163406</v>
      </c>
      <c r="L15" s="13">
        <v>252.10788506</v>
      </c>
      <c r="M15" s="13">
        <v>270.20804139</v>
      </c>
      <c r="N15" s="13">
        <v>275.74492439000005</v>
      </c>
      <c r="O15" s="13">
        <v>280.78754289999995</v>
      </c>
      <c r="P15" s="13">
        <v>283.34304336</v>
      </c>
      <c r="Q15" s="14">
        <v>283.21651536</v>
      </c>
      <c r="R15" s="13">
        <v>350.62060037000003</v>
      </c>
      <c r="S15" s="3"/>
      <c r="T15" s="13">
        <v>350.25288337</v>
      </c>
      <c r="U15" s="15">
        <v>351.90520834999995</v>
      </c>
      <c r="V15" s="15">
        <v>358.01580376000004</v>
      </c>
      <c r="W15" s="15">
        <v>358.36395376</v>
      </c>
    </row>
    <row r="16" spans="1:23" ht="15.75">
      <c r="A16" s="18" t="s">
        <v>613</v>
      </c>
      <c r="B16" s="19">
        <v>173.94542081999998</v>
      </c>
      <c r="C16" s="19">
        <v>226.40153816999998</v>
      </c>
      <c r="D16" s="19">
        <v>170.15575180000002</v>
      </c>
      <c r="E16" s="19">
        <v>246.99176503</v>
      </c>
      <c r="F16" s="19"/>
      <c r="G16" s="19">
        <v>251.01252144</v>
      </c>
      <c r="H16" s="19">
        <v>251.01102144</v>
      </c>
      <c r="I16" s="19">
        <v>251.04552633000003</v>
      </c>
      <c r="J16" s="19">
        <v>257.57274739</v>
      </c>
      <c r="K16" s="19">
        <v>250.88702106</v>
      </c>
      <c r="L16" s="19">
        <v>250.89240006</v>
      </c>
      <c r="M16" s="19">
        <v>266.82794139</v>
      </c>
      <c r="N16" s="19">
        <v>266.82954139000003</v>
      </c>
      <c r="O16" s="19">
        <v>279.00011889999996</v>
      </c>
      <c r="P16" s="19">
        <v>282.03158536</v>
      </c>
      <c r="Q16" s="14">
        <v>282.03158536</v>
      </c>
      <c r="R16" s="19">
        <v>346.63001537</v>
      </c>
      <c r="S16" s="3"/>
      <c r="T16" s="19">
        <v>346.63001537</v>
      </c>
      <c r="U16" s="20">
        <v>350.04113935</v>
      </c>
      <c r="V16" s="20">
        <v>356.91719276000003</v>
      </c>
      <c r="W16" s="20">
        <v>356.92035576</v>
      </c>
    </row>
    <row r="17" spans="1:23" ht="15.75">
      <c r="A17" s="18" t="s">
        <v>614</v>
      </c>
      <c r="B17" s="21" t="s">
        <v>608</v>
      </c>
      <c r="C17" s="21" t="s">
        <v>608</v>
      </c>
      <c r="D17" s="21" t="s">
        <v>608</v>
      </c>
      <c r="E17" s="21" t="s">
        <v>608</v>
      </c>
      <c r="F17" s="21"/>
      <c r="G17" s="21" t="s">
        <v>608</v>
      </c>
      <c r="H17" s="21" t="s">
        <v>608</v>
      </c>
      <c r="I17" s="21" t="s">
        <v>608</v>
      </c>
      <c r="J17" s="21" t="s">
        <v>608</v>
      </c>
      <c r="K17" s="21" t="s">
        <v>608</v>
      </c>
      <c r="L17" s="21" t="s">
        <v>608</v>
      </c>
      <c r="M17" s="21" t="s">
        <v>608</v>
      </c>
      <c r="N17" s="21" t="s">
        <v>608</v>
      </c>
      <c r="O17" s="21" t="s">
        <v>608</v>
      </c>
      <c r="P17" s="21" t="s">
        <v>608</v>
      </c>
      <c r="Q17" s="21" t="s">
        <v>608</v>
      </c>
      <c r="R17" s="21" t="s">
        <v>608</v>
      </c>
      <c r="S17" s="3"/>
      <c r="T17" s="21" t="s">
        <v>608</v>
      </c>
      <c r="U17" s="21" t="s">
        <v>608</v>
      </c>
      <c r="V17" s="21" t="s">
        <v>608</v>
      </c>
      <c r="W17" s="21" t="s">
        <v>608</v>
      </c>
    </row>
    <row r="18" spans="1:23" ht="15.75">
      <c r="A18" s="18" t="s">
        <v>615</v>
      </c>
      <c r="B18" s="21" t="s">
        <v>608</v>
      </c>
      <c r="C18" s="21" t="s">
        <v>608</v>
      </c>
      <c r="D18" s="21" t="s">
        <v>608</v>
      </c>
      <c r="E18" s="21" t="s">
        <v>608</v>
      </c>
      <c r="F18" s="21"/>
      <c r="G18" s="21" t="s">
        <v>608</v>
      </c>
      <c r="H18" s="21" t="s">
        <v>608</v>
      </c>
      <c r="I18" s="21" t="s">
        <v>608</v>
      </c>
      <c r="J18" s="21" t="s">
        <v>608</v>
      </c>
      <c r="K18" s="21" t="s">
        <v>608</v>
      </c>
      <c r="L18" s="21" t="s">
        <v>608</v>
      </c>
      <c r="M18" s="21" t="s">
        <v>608</v>
      </c>
      <c r="N18" s="21" t="s">
        <v>608</v>
      </c>
      <c r="O18" s="21" t="s">
        <v>608</v>
      </c>
      <c r="P18" s="21" t="s">
        <v>608</v>
      </c>
      <c r="Q18" s="21" t="s">
        <v>608</v>
      </c>
      <c r="R18" s="21" t="s">
        <v>608</v>
      </c>
      <c r="S18" s="3"/>
      <c r="T18" s="21" t="s">
        <v>608</v>
      </c>
      <c r="U18" s="21" t="s">
        <v>608</v>
      </c>
      <c r="V18" s="21" t="s">
        <v>608</v>
      </c>
      <c r="W18" s="21" t="s">
        <v>608</v>
      </c>
    </row>
    <row r="19" spans="1:23" ht="15.75">
      <c r="A19" s="22" t="s">
        <v>616</v>
      </c>
      <c r="B19" s="21" t="s">
        <v>608</v>
      </c>
      <c r="C19" s="21" t="s">
        <v>608</v>
      </c>
      <c r="D19" s="21" t="s">
        <v>608</v>
      </c>
      <c r="E19" s="21" t="s">
        <v>608</v>
      </c>
      <c r="F19" s="21"/>
      <c r="G19" s="21" t="s">
        <v>608</v>
      </c>
      <c r="H19" s="21" t="s">
        <v>608</v>
      </c>
      <c r="I19" s="21" t="s">
        <v>608</v>
      </c>
      <c r="J19" s="21" t="s">
        <v>608</v>
      </c>
      <c r="K19" s="21" t="s">
        <v>608</v>
      </c>
      <c r="L19" s="21" t="s">
        <v>608</v>
      </c>
      <c r="M19" s="21" t="s">
        <v>608</v>
      </c>
      <c r="N19" s="21" t="s">
        <v>608</v>
      </c>
      <c r="O19" s="21" t="s">
        <v>608</v>
      </c>
      <c r="P19" s="21" t="s">
        <v>608</v>
      </c>
      <c r="Q19" s="21" t="s">
        <v>608</v>
      </c>
      <c r="R19" s="21" t="s">
        <v>608</v>
      </c>
      <c r="S19" s="3"/>
      <c r="T19" s="21" t="s">
        <v>608</v>
      </c>
      <c r="U19" s="21" t="s">
        <v>608</v>
      </c>
      <c r="V19" s="21" t="s">
        <v>608</v>
      </c>
      <c r="W19" s="21" t="s">
        <v>608</v>
      </c>
    </row>
    <row r="20" spans="1:23" ht="15.75">
      <c r="A20" s="18" t="s">
        <v>617</v>
      </c>
      <c r="B20" s="19">
        <v>0.768143</v>
      </c>
      <c r="C20" s="19">
        <v>1.384718</v>
      </c>
      <c r="D20" s="19">
        <v>1.42502</v>
      </c>
      <c r="E20" s="19">
        <v>0.212147</v>
      </c>
      <c r="F20" s="19"/>
      <c r="G20" s="19">
        <v>5.6390709999999995</v>
      </c>
      <c r="H20" s="19">
        <v>3.0237220000000002</v>
      </c>
      <c r="I20" s="19">
        <v>1.561144</v>
      </c>
      <c r="J20" s="19">
        <v>2.710371</v>
      </c>
      <c r="K20" s="19">
        <v>1.5746129999999998</v>
      </c>
      <c r="L20" s="19">
        <v>1.2154850000000001</v>
      </c>
      <c r="M20" s="19">
        <v>3.3801</v>
      </c>
      <c r="N20" s="19">
        <v>8.915383</v>
      </c>
      <c r="O20" s="19">
        <v>1.7874240000000001</v>
      </c>
      <c r="P20" s="19">
        <v>1.311458</v>
      </c>
      <c r="Q20" s="19">
        <v>1.18493</v>
      </c>
      <c r="R20" s="19">
        <v>3.9905850000000003</v>
      </c>
      <c r="S20" s="3"/>
      <c r="T20" s="19">
        <v>3.6228679999999995</v>
      </c>
      <c r="U20" s="20">
        <v>1.864069</v>
      </c>
      <c r="V20" s="20">
        <v>1.098611</v>
      </c>
      <c r="W20" s="20">
        <v>1.443598</v>
      </c>
    </row>
    <row r="21" spans="1:23" ht="15.75">
      <c r="A21" s="3" t="s">
        <v>611</v>
      </c>
      <c r="B21" s="19"/>
      <c r="C21" s="19"/>
      <c r="D21" s="19"/>
      <c r="E21" s="19"/>
      <c r="F21" s="19"/>
      <c r="G21" s="19"/>
      <c r="H21" s="19"/>
      <c r="I21" s="19"/>
      <c r="J21" s="19"/>
      <c r="K21" s="19"/>
      <c r="L21" s="19"/>
      <c r="M21" s="19"/>
      <c r="N21" s="19"/>
      <c r="O21" s="19"/>
      <c r="P21" s="19"/>
      <c r="Q21" s="19"/>
      <c r="R21" s="19"/>
      <c r="S21" s="3"/>
      <c r="T21" s="19"/>
      <c r="U21" s="20"/>
      <c r="V21" s="20"/>
      <c r="W21" s="20"/>
    </row>
    <row r="22" spans="1:23" ht="15.75">
      <c r="A22" s="3"/>
      <c r="B22" s="19"/>
      <c r="C22" s="19"/>
      <c r="D22" s="19"/>
      <c r="E22" s="19"/>
      <c r="F22" s="19"/>
      <c r="G22" s="19"/>
      <c r="H22" s="19"/>
      <c r="I22" s="19"/>
      <c r="J22" s="19"/>
      <c r="K22" s="19"/>
      <c r="L22" s="19"/>
      <c r="M22" s="19"/>
      <c r="N22" s="19"/>
      <c r="O22" s="19"/>
      <c r="P22" s="19"/>
      <c r="Q22" s="19"/>
      <c r="R22" s="19"/>
      <c r="S22" s="3"/>
      <c r="T22" s="19"/>
      <c r="U22" s="20"/>
      <c r="V22" s="20"/>
      <c r="W22" s="20"/>
    </row>
    <row r="23" spans="1:23" ht="15.75">
      <c r="A23" s="12" t="s">
        <v>618</v>
      </c>
      <c r="B23" s="13">
        <v>-28318.303958000004</v>
      </c>
      <c r="C23" s="13">
        <v>-16948.764015</v>
      </c>
      <c r="D23" s="13">
        <v>-10803.868809000001</v>
      </c>
      <c r="E23" s="13">
        <v>-9490.395521</v>
      </c>
      <c r="F23" s="13"/>
      <c r="G23" s="13">
        <v>-10709.851959000001</v>
      </c>
      <c r="H23" s="13">
        <v>-9675.331609</v>
      </c>
      <c r="I23" s="13">
        <v>-10427.071440999998</v>
      </c>
      <c r="J23" s="13">
        <v>-10210.076227</v>
      </c>
      <c r="K23" s="13">
        <v>-11160.250450999998</v>
      </c>
      <c r="L23" s="13">
        <v>-10555.881661</v>
      </c>
      <c r="M23" s="13">
        <v>-11529.12955</v>
      </c>
      <c r="N23" s="13">
        <v>-11819.251740000002</v>
      </c>
      <c r="O23" s="13">
        <v>-12555.868466999998</v>
      </c>
      <c r="P23" s="13">
        <v>-12528.652451</v>
      </c>
      <c r="Q23" s="13">
        <v>-12791.220369</v>
      </c>
      <c r="R23" s="13">
        <v>-13178.36113</v>
      </c>
      <c r="S23" s="3"/>
      <c r="T23" s="13">
        <v>-13618.943949</v>
      </c>
      <c r="U23" s="15">
        <v>-13923.911929</v>
      </c>
      <c r="V23" s="15">
        <v>-13974.550180999999</v>
      </c>
      <c r="W23" s="15">
        <v>-15927.686215000002</v>
      </c>
    </row>
    <row r="24" spans="1:23" ht="15.75">
      <c r="A24" s="17" t="s">
        <v>619</v>
      </c>
      <c r="B24" s="23" t="s">
        <v>608</v>
      </c>
      <c r="C24" s="23" t="s">
        <v>608</v>
      </c>
      <c r="D24" s="23" t="s">
        <v>608</v>
      </c>
      <c r="E24" s="13">
        <v>11.9</v>
      </c>
      <c r="F24" s="13"/>
      <c r="G24" s="23" t="s">
        <v>608</v>
      </c>
      <c r="H24" s="23" t="s">
        <v>608</v>
      </c>
      <c r="I24" s="13">
        <v>3.35</v>
      </c>
      <c r="J24" s="13">
        <v>1.15</v>
      </c>
      <c r="K24" s="13">
        <v>50.3</v>
      </c>
      <c r="L24" s="13">
        <v>159.7</v>
      </c>
      <c r="M24" s="23" t="s">
        <v>608</v>
      </c>
      <c r="N24" s="23" t="s">
        <v>608</v>
      </c>
      <c r="O24" s="23" t="s">
        <v>608</v>
      </c>
      <c r="P24" s="13">
        <v>70.35</v>
      </c>
      <c r="Q24" s="23" t="s">
        <v>608</v>
      </c>
      <c r="R24" s="21" t="s">
        <v>608</v>
      </c>
      <c r="S24" s="3"/>
      <c r="T24" s="21" t="s">
        <v>608</v>
      </c>
      <c r="U24" s="21" t="s">
        <v>608</v>
      </c>
      <c r="V24" s="21" t="s">
        <v>608</v>
      </c>
      <c r="W24" s="21" t="s">
        <v>608</v>
      </c>
    </row>
    <row r="25" spans="1:23" ht="15.75">
      <c r="A25" s="17" t="s">
        <v>620</v>
      </c>
      <c r="B25" s="13">
        <v>-28342.012505000002</v>
      </c>
      <c r="C25" s="13">
        <v>-16977.101545</v>
      </c>
      <c r="D25" s="13">
        <v>-10803.868809000001</v>
      </c>
      <c r="E25" s="13">
        <v>-9540.850073</v>
      </c>
      <c r="F25" s="13"/>
      <c r="G25" s="13">
        <v>-10747.105277</v>
      </c>
      <c r="H25" s="13">
        <v>-9713.456685000001</v>
      </c>
      <c r="I25" s="13">
        <v>-10469.610045999998</v>
      </c>
      <c r="J25" s="13">
        <v>-10250.981952</v>
      </c>
      <c r="K25" s="13">
        <v>-11250.448548999999</v>
      </c>
      <c r="L25" s="13">
        <v>-10756.452598</v>
      </c>
      <c r="M25" s="13">
        <v>-11570.357966</v>
      </c>
      <c r="N25" s="13">
        <v>-11860.940549</v>
      </c>
      <c r="O25" s="13">
        <v>-12598.865588999999</v>
      </c>
      <c r="P25" s="13">
        <v>-12642.95466</v>
      </c>
      <c r="Q25" s="13">
        <v>-12835.330137</v>
      </c>
      <c r="R25" s="13">
        <v>-13223.210629</v>
      </c>
      <c r="S25" s="3"/>
      <c r="T25" s="13">
        <v>-13663.936818</v>
      </c>
      <c r="U25" s="15">
        <v>-13969.552821</v>
      </c>
      <c r="V25" s="15">
        <v>-14022.115829999999</v>
      </c>
      <c r="W25" s="15">
        <v>-15976.643567000001</v>
      </c>
    </row>
    <row r="26" spans="1:23" ht="15.75">
      <c r="A26" s="17" t="s">
        <v>621</v>
      </c>
      <c r="B26" s="23" t="s">
        <v>608</v>
      </c>
      <c r="C26" s="23" t="s">
        <v>608</v>
      </c>
      <c r="D26" s="13">
        <v>111.723177</v>
      </c>
      <c r="E26" s="13">
        <v>108.228927</v>
      </c>
      <c r="F26" s="13"/>
      <c r="G26" s="13">
        <v>109.524397</v>
      </c>
      <c r="H26" s="13">
        <v>110.445851</v>
      </c>
      <c r="I26" s="13">
        <v>107.595057</v>
      </c>
      <c r="J26" s="13">
        <v>109.129437</v>
      </c>
      <c r="K26" s="13">
        <v>110.871542</v>
      </c>
      <c r="L26" s="13">
        <v>91.391775</v>
      </c>
      <c r="M26" s="13">
        <v>92.080753</v>
      </c>
      <c r="N26" s="13">
        <v>91.379048</v>
      </c>
      <c r="O26" s="13">
        <v>87.661587</v>
      </c>
      <c r="P26" s="13">
        <v>87.166935</v>
      </c>
      <c r="Q26" s="13">
        <v>87.669794</v>
      </c>
      <c r="R26" s="13">
        <v>88.463963</v>
      </c>
      <c r="S26" s="3"/>
      <c r="T26" s="13">
        <v>89.267919</v>
      </c>
      <c r="U26" s="15">
        <v>88.471377</v>
      </c>
      <c r="V26" s="15">
        <v>84.500335</v>
      </c>
      <c r="W26" s="15">
        <v>85.295312</v>
      </c>
    </row>
    <row r="27" spans="1:23" ht="15.75">
      <c r="A27" s="18" t="s">
        <v>615</v>
      </c>
      <c r="B27" s="21" t="s">
        <v>608</v>
      </c>
      <c r="C27" s="21" t="s">
        <v>608</v>
      </c>
      <c r="D27" s="19">
        <v>111.723177</v>
      </c>
      <c r="E27" s="19">
        <v>108.228927</v>
      </c>
      <c r="F27" s="19"/>
      <c r="G27" s="19">
        <v>109.524397</v>
      </c>
      <c r="H27" s="19">
        <v>110.445851</v>
      </c>
      <c r="I27" s="19">
        <v>107.595057</v>
      </c>
      <c r="J27" s="19">
        <v>109.129437</v>
      </c>
      <c r="K27" s="19">
        <v>110.871542</v>
      </c>
      <c r="L27" s="19">
        <v>91.391775</v>
      </c>
      <c r="M27" s="19">
        <v>92.080753</v>
      </c>
      <c r="N27" s="19">
        <v>91.379048</v>
      </c>
      <c r="O27" s="19">
        <v>87.661587</v>
      </c>
      <c r="P27" s="19">
        <v>87.166935</v>
      </c>
      <c r="Q27" s="19">
        <v>87.669794</v>
      </c>
      <c r="R27" s="19">
        <v>88.463963</v>
      </c>
      <c r="S27" s="3"/>
      <c r="T27" s="19">
        <v>89.267919</v>
      </c>
      <c r="U27" s="20">
        <v>88.471377</v>
      </c>
      <c r="V27" s="20">
        <v>84.500335</v>
      </c>
      <c r="W27" s="20">
        <v>85.295312</v>
      </c>
    </row>
    <row r="28" spans="1:23" ht="15.75">
      <c r="A28" s="18" t="s">
        <v>622</v>
      </c>
      <c r="B28" s="21" t="s">
        <v>608</v>
      </c>
      <c r="C28" s="21" t="s">
        <v>608</v>
      </c>
      <c r="D28" s="21" t="s">
        <v>608</v>
      </c>
      <c r="E28" s="21" t="s">
        <v>608</v>
      </c>
      <c r="F28" s="21"/>
      <c r="G28" s="21" t="s">
        <v>608</v>
      </c>
      <c r="H28" s="21" t="s">
        <v>608</v>
      </c>
      <c r="I28" s="21" t="s">
        <v>608</v>
      </c>
      <c r="J28" s="21" t="s">
        <v>608</v>
      </c>
      <c r="K28" s="21" t="s">
        <v>608</v>
      </c>
      <c r="L28" s="21" t="s">
        <v>608</v>
      </c>
      <c r="M28" s="21" t="s">
        <v>608</v>
      </c>
      <c r="N28" s="21" t="s">
        <v>608</v>
      </c>
      <c r="O28" s="21" t="s">
        <v>608</v>
      </c>
      <c r="P28" s="21" t="s">
        <v>608</v>
      </c>
      <c r="Q28" s="21" t="s">
        <v>608</v>
      </c>
      <c r="R28" s="21" t="s">
        <v>608</v>
      </c>
      <c r="S28" s="3"/>
      <c r="T28" s="21" t="s">
        <v>608</v>
      </c>
      <c r="U28" s="21" t="s">
        <v>608</v>
      </c>
      <c r="V28" s="21" t="s">
        <v>608</v>
      </c>
      <c r="W28" s="21" t="s">
        <v>608</v>
      </c>
    </row>
    <row r="29" spans="1:23" ht="15.75">
      <c r="A29" s="17" t="s">
        <v>623</v>
      </c>
      <c r="B29" s="13">
        <v>28342.012505000002</v>
      </c>
      <c r="C29" s="13">
        <v>16977.101545</v>
      </c>
      <c r="D29" s="13">
        <v>10915.591986000001</v>
      </c>
      <c r="E29" s="13">
        <v>9649.079</v>
      </c>
      <c r="F29" s="13"/>
      <c r="G29" s="13">
        <v>10856.629674</v>
      </c>
      <c r="H29" s="13">
        <v>9823.902536000001</v>
      </c>
      <c r="I29" s="13">
        <v>10577.205102999998</v>
      </c>
      <c r="J29" s="13">
        <v>10360.111389</v>
      </c>
      <c r="K29" s="13">
        <v>11361.320091</v>
      </c>
      <c r="L29" s="13">
        <v>10847.844373</v>
      </c>
      <c r="M29" s="13">
        <v>11662.438719</v>
      </c>
      <c r="N29" s="13">
        <v>11952.319597000002</v>
      </c>
      <c r="O29" s="13">
        <v>12686.527176</v>
      </c>
      <c r="P29" s="13">
        <v>12730.121594999999</v>
      </c>
      <c r="Q29" s="13">
        <v>12922.999931</v>
      </c>
      <c r="R29" s="13">
        <v>13311.674592</v>
      </c>
      <c r="S29" s="3"/>
      <c r="T29" s="13">
        <v>13753.204737</v>
      </c>
      <c r="U29" s="15">
        <v>14058.024198</v>
      </c>
      <c r="V29" s="15">
        <v>14106.616165</v>
      </c>
      <c r="W29" s="15">
        <v>16061.938879000001</v>
      </c>
    </row>
    <row r="30" spans="1:23" ht="15.75">
      <c r="A30" s="18" t="s">
        <v>613</v>
      </c>
      <c r="B30" s="19">
        <v>28342.012505000002</v>
      </c>
      <c r="C30" s="19">
        <v>16977.101545</v>
      </c>
      <c r="D30" s="19">
        <v>10915.591986000001</v>
      </c>
      <c r="E30" s="19">
        <v>9649.079</v>
      </c>
      <c r="F30" s="19"/>
      <c r="G30" s="19">
        <v>10856.629674</v>
      </c>
      <c r="H30" s="19">
        <v>9823.902536000001</v>
      </c>
      <c r="I30" s="19">
        <v>10577.205102999998</v>
      </c>
      <c r="J30" s="19">
        <v>10360.111389</v>
      </c>
      <c r="K30" s="19">
        <v>11361.320091</v>
      </c>
      <c r="L30" s="19">
        <v>10847.844373</v>
      </c>
      <c r="M30" s="19">
        <v>11662.438719</v>
      </c>
      <c r="N30" s="19">
        <v>11952.319597000002</v>
      </c>
      <c r="O30" s="19">
        <v>12686.527176</v>
      </c>
      <c r="P30" s="19">
        <v>12730.121594999999</v>
      </c>
      <c r="Q30" s="19">
        <v>12922.999931</v>
      </c>
      <c r="R30" s="19">
        <v>13311.674592</v>
      </c>
      <c r="S30" s="3"/>
      <c r="T30" s="19">
        <v>13753.204737</v>
      </c>
      <c r="U30" s="20">
        <v>14058.024198</v>
      </c>
      <c r="V30" s="20">
        <v>14106.616165</v>
      </c>
      <c r="W30" s="20">
        <v>16061.938879000001</v>
      </c>
    </row>
    <row r="31" spans="1:23" ht="15.75">
      <c r="A31" s="24" t="s">
        <v>611</v>
      </c>
      <c r="B31" s="19"/>
      <c r="C31" s="19"/>
      <c r="D31" s="19"/>
      <c r="E31" s="19"/>
      <c r="F31" s="19"/>
      <c r="G31" s="19"/>
      <c r="H31" s="19"/>
      <c r="I31" s="19"/>
      <c r="J31" s="19"/>
      <c r="K31" s="19"/>
      <c r="L31" s="19"/>
      <c r="M31" s="19"/>
      <c r="N31" s="19"/>
      <c r="O31" s="19"/>
      <c r="P31" s="19"/>
      <c r="Q31" s="19"/>
      <c r="R31" s="19"/>
      <c r="S31" s="3"/>
      <c r="T31" s="19"/>
      <c r="U31" s="20"/>
      <c r="V31" s="20"/>
      <c r="W31" s="20"/>
    </row>
    <row r="32" spans="1:23" ht="15.75">
      <c r="A32" s="17" t="s">
        <v>624</v>
      </c>
      <c r="B32" s="25">
        <v>23.708547000000003</v>
      </c>
      <c r="C32" s="25">
        <v>28.33753</v>
      </c>
      <c r="D32" s="26" t="s">
        <v>608</v>
      </c>
      <c r="E32" s="25">
        <v>38.554552</v>
      </c>
      <c r="F32" s="25"/>
      <c r="G32" s="25">
        <v>37.253318</v>
      </c>
      <c r="H32" s="25">
        <v>38.12507600000001</v>
      </c>
      <c r="I32" s="25">
        <v>39.188605</v>
      </c>
      <c r="J32" s="25">
        <v>39.755725</v>
      </c>
      <c r="K32" s="25">
        <v>39.898098000000005</v>
      </c>
      <c r="L32" s="25">
        <v>40.870937</v>
      </c>
      <c r="M32" s="25">
        <v>41.228415999999996</v>
      </c>
      <c r="N32" s="25">
        <v>41.688809000000006</v>
      </c>
      <c r="O32" s="25">
        <v>42.997122000000005</v>
      </c>
      <c r="P32" s="25">
        <v>43.952208999999996</v>
      </c>
      <c r="Q32" s="25">
        <v>44.109768</v>
      </c>
      <c r="R32" s="13">
        <v>44.849499</v>
      </c>
      <c r="S32" s="3"/>
      <c r="T32" s="13">
        <v>44.992869</v>
      </c>
      <c r="U32" s="15">
        <v>45.640892</v>
      </c>
      <c r="V32" s="15">
        <v>47.565649</v>
      </c>
      <c r="W32" s="15">
        <v>48.957352</v>
      </c>
    </row>
    <row r="33" spans="1:23" ht="15.75">
      <c r="A33" s="18" t="s">
        <v>625</v>
      </c>
      <c r="B33" s="21" t="s">
        <v>608</v>
      </c>
      <c r="C33" s="21" t="s">
        <v>608</v>
      </c>
      <c r="D33" s="21" t="s">
        <v>608</v>
      </c>
      <c r="E33" s="21" t="s">
        <v>608</v>
      </c>
      <c r="F33" s="21"/>
      <c r="G33" s="21" t="s">
        <v>608</v>
      </c>
      <c r="H33" s="21" t="s">
        <v>608</v>
      </c>
      <c r="I33" s="21" t="s">
        <v>608</v>
      </c>
      <c r="J33" s="21" t="s">
        <v>608</v>
      </c>
      <c r="K33" s="21" t="s">
        <v>608</v>
      </c>
      <c r="L33" s="21" t="s">
        <v>608</v>
      </c>
      <c r="M33" s="21" t="s">
        <v>608</v>
      </c>
      <c r="N33" s="21" t="s">
        <v>608</v>
      </c>
      <c r="O33" s="21" t="s">
        <v>608</v>
      </c>
      <c r="P33" s="21" t="s">
        <v>608</v>
      </c>
      <c r="Q33" s="21" t="s">
        <v>608</v>
      </c>
      <c r="R33" s="21" t="s">
        <v>608</v>
      </c>
      <c r="S33" s="3"/>
      <c r="T33" s="21" t="s">
        <v>608</v>
      </c>
      <c r="U33" s="21" t="s">
        <v>608</v>
      </c>
      <c r="V33" s="21" t="s">
        <v>608</v>
      </c>
      <c r="W33" s="21" t="s">
        <v>608</v>
      </c>
    </row>
    <row r="34" spans="1:23" ht="15.75">
      <c r="A34" s="18" t="s">
        <v>626</v>
      </c>
      <c r="B34" s="21" t="s">
        <v>608</v>
      </c>
      <c r="C34" s="21" t="s">
        <v>608</v>
      </c>
      <c r="D34" s="21" t="s">
        <v>608</v>
      </c>
      <c r="E34" s="21" t="s">
        <v>608</v>
      </c>
      <c r="F34" s="21"/>
      <c r="G34" s="21" t="s">
        <v>608</v>
      </c>
      <c r="H34" s="21" t="s">
        <v>608</v>
      </c>
      <c r="I34" s="21" t="s">
        <v>608</v>
      </c>
      <c r="J34" s="21" t="s">
        <v>608</v>
      </c>
      <c r="K34" s="21" t="s">
        <v>608</v>
      </c>
      <c r="L34" s="21" t="s">
        <v>608</v>
      </c>
      <c r="M34" s="21" t="s">
        <v>608</v>
      </c>
      <c r="N34" s="21" t="s">
        <v>608</v>
      </c>
      <c r="O34" s="21" t="s">
        <v>608</v>
      </c>
      <c r="P34" s="21" t="s">
        <v>608</v>
      </c>
      <c r="Q34" s="21" t="s">
        <v>608</v>
      </c>
      <c r="R34" s="21" t="s">
        <v>608</v>
      </c>
      <c r="S34" s="3"/>
      <c r="T34" s="21" t="s">
        <v>608</v>
      </c>
      <c r="U34" s="21" t="s">
        <v>608</v>
      </c>
      <c r="V34" s="21" t="s">
        <v>608</v>
      </c>
      <c r="W34" s="21" t="s">
        <v>608</v>
      </c>
    </row>
    <row r="35" spans="1:23" ht="15.75">
      <c r="A35" s="18" t="s">
        <v>627</v>
      </c>
      <c r="B35" s="21" t="s">
        <v>608</v>
      </c>
      <c r="C35" s="21" t="s">
        <v>608</v>
      </c>
      <c r="D35" s="21" t="s">
        <v>608</v>
      </c>
      <c r="E35" s="21" t="s">
        <v>608</v>
      </c>
      <c r="F35" s="21"/>
      <c r="G35" s="21" t="s">
        <v>608</v>
      </c>
      <c r="H35" s="21" t="s">
        <v>608</v>
      </c>
      <c r="I35" s="21" t="s">
        <v>608</v>
      </c>
      <c r="J35" s="21" t="s">
        <v>608</v>
      </c>
      <c r="K35" s="21" t="s">
        <v>608</v>
      </c>
      <c r="L35" s="21" t="s">
        <v>608</v>
      </c>
      <c r="M35" s="21" t="s">
        <v>608</v>
      </c>
      <c r="N35" s="21" t="s">
        <v>608</v>
      </c>
      <c r="O35" s="21" t="s">
        <v>608</v>
      </c>
      <c r="P35" s="21" t="s">
        <v>608</v>
      </c>
      <c r="Q35" s="21" t="s">
        <v>608</v>
      </c>
      <c r="R35" s="21" t="s">
        <v>608</v>
      </c>
      <c r="S35" s="3"/>
      <c r="T35" s="21" t="s">
        <v>608</v>
      </c>
      <c r="U35" s="21" t="s">
        <v>608</v>
      </c>
      <c r="V35" s="21" t="s">
        <v>608</v>
      </c>
      <c r="W35" s="21" t="s">
        <v>608</v>
      </c>
    </row>
    <row r="36" spans="1:23" ht="15.75">
      <c r="A36" s="18" t="s">
        <v>628</v>
      </c>
      <c r="B36" s="21" t="s">
        <v>608</v>
      </c>
      <c r="C36" s="21" t="s">
        <v>608</v>
      </c>
      <c r="D36" s="21" t="s">
        <v>608</v>
      </c>
      <c r="E36" s="21" t="s">
        <v>608</v>
      </c>
      <c r="F36" s="21"/>
      <c r="G36" s="21" t="s">
        <v>608</v>
      </c>
      <c r="H36" s="21" t="s">
        <v>608</v>
      </c>
      <c r="I36" s="21" t="s">
        <v>608</v>
      </c>
      <c r="J36" s="21" t="s">
        <v>608</v>
      </c>
      <c r="K36" s="21" t="s">
        <v>608</v>
      </c>
      <c r="L36" s="21" t="s">
        <v>608</v>
      </c>
      <c r="M36" s="21" t="s">
        <v>608</v>
      </c>
      <c r="N36" s="21" t="s">
        <v>608</v>
      </c>
      <c r="O36" s="21" t="s">
        <v>608</v>
      </c>
      <c r="P36" s="21" t="s">
        <v>608</v>
      </c>
      <c r="Q36" s="21" t="s">
        <v>608</v>
      </c>
      <c r="R36" s="21" t="s">
        <v>608</v>
      </c>
      <c r="S36" s="3"/>
      <c r="T36" s="21" t="s">
        <v>608</v>
      </c>
      <c r="U36" s="21" t="s">
        <v>608</v>
      </c>
      <c r="V36" s="21" t="s">
        <v>608</v>
      </c>
      <c r="W36" s="21" t="s">
        <v>608</v>
      </c>
    </row>
    <row r="37" spans="1:23" ht="15.75">
      <c r="A37" s="18" t="s">
        <v>629</v>
      </c>
      <c r="B37" s="19">
        <v>23.708547000000003</v>
      </c>
      <c r="C37" s="19">
        <v>28.33753</v>
      </c>
      <c r="D37" s="21" t="s">
        <v>608</v>
      </c>
      <c r="E37" s="19">
        <v>38.554552</v>
      </c>
      <c r="F37" s="19"/>
      <c r="G37" s="19">
        <v>37.253318</v>
      </c>
      <c r="H37" s="19">
        <v>38.12507600000001</v>
      </c>
      <c r="I37" s="19">
        <v>39.188605</v>
      </c>
      <c r="J37" s="19">
        <v>39.755725</v>
      </c>
      <c r="K37" s="19">
        <v>39.898098000000005</v>
      </c>
      <c r="L37" s="19">
        <v>40.870937</v>
      </c>
      <c r="M37" s="19">
        <v>41.228415999999996</v>
      </c>
      <c r="N37" s="19">
        <v>41.688809000000006</v>
      </c>
      <c r="O37" s="19">
        <v>42.997122000000005</v>
      </c>
      <c r="P37" s="19">
        <v>43.952208999999996</v>
      </c>
      <c r="Q37" s="19">
        <v>44.109768</v>
      </c>
      <c r="R37" s="19">
        <v>44.849499</v>
      </c>
      <c r="S37" s="3"/>
      <c r="T37" s="19">
        <v>44.992869</v>
      </c>
      <c r="U37" s="20">
        <v>45.640892</v>
      </c>
      <c r="V37" s="20">
        <v>47.565649</v>
      </c>
      <c r="W37" s="20">
        <v>48.957352</v>
      </c>
    </row>
    <row r="38" spans="1:23" ht="15.75">
      <c r="A38" s="3" t="s">
        <v>611</v>
      </c>
      <c r="B38" s="19"/>
      <c r="C38" s="19"/>
      <c r="D38" s="19"/>
      <c r="E38" s="19"/>
      <c r="F38" s="19"/>
      <c r="G38" s="19"/>
      <c r="H38" s="19"/>
      <c r="I38" s="19"/>
      <c r="J38" s="19"/>
      <c r="K38" s="19"/>
      <c r="L38" s="19"/>
      <c r="M38" s="19"/>
      <c r="N38" s="19"/>
      <c r="O38" s="19"/>
      <c r="P38" s="19"/>
      <c r="Q38" s="19"/>
      <c r="R38" s="19"/>
      <c r="S38" s="3"/>
      <c r="T38" s="19"/>
      <c r="U38" s="20"/>
      <c r="V38" s="20"/>
      <c r="W38" s="20"/>
    </row>
    <row r="39" spans="1:23" ht="15.75">
      <c r="A39" s="12" t="s">
        <v>630</v>
      </c>
      <c r="B39" s="13">
        <v>976.00252817</v>
      </c>
      <c r="C39" s="13">
        <v>1051.8646878700001</v>
      </c>
      <c r="D39" s="13">
        <v>1339.20496646</v>
      </c>
      <c r="E39" s="13">
        <v>1263.76222502</v>
      </c>
      <c r="F39" s="13"/>
      <c r="G39" s="13">
        <v>1201.45574689</v>
      </c>
      <c r="H39" s="13">
        <v>1453.63697489</v>
      </c>
      <c r="I39" s="13">
        <v>1740.16639864</v>
      </c>
      <c r="J39" s="13">
        <v>1562.1337346300002</v>
      </c>
      <c r="K39" s="13">
        <v>1225.25599508</v>
      </c>
      <c r="L39" s="13">
        <v>1339.9192349</v>
      </c>
      <c r="M39" s="13">
        <v>1325.53307493</v>
      </c>
      <c r="N39" s="13">
        <v>1343.1843858299999</v>
      </c>
      <c r="O39" s="13">
        <v>1527.3033137500001</v>
      </c>
      <c r="P39" s="13">
        <v>1378.16555044</v>
      </c>
      <c r="Q39" s="13">
        <v>1425.0854754</v>
      </c>
      <c r="R39" s="13">
        <v>1395.3261731999999</v>
      </c>
      <c r="S39" s="3"/>
      <c r="T39" s="13">
        <v>1389.8825794999998</v>
      </c>
      <c r="U39" s="15">
        <v>1468.15904755</v>
      </c>
      <c r="V39" s="15">
        <v>1616.2070702800002</v>
      </c>
      <c r="W39" s="15">
        <v>1637.12049961</v>
      </c>
    </row>
    <row r="40" spans="1:23" ht="15.75">
      <c r="A40" s="27" t="s">
        <v>631</v>
      </c>
      <c r="B40" s="25">
        <v>701.0951719999999</v>
      </c>
      <c r="C40" s="25">
        <v>759.075139</v>
      </c>
      <c r="D40" s="25">
        <v>817.995016</v>
      </c>
      <c r="E40" s="25">
        <v>910.8580000000001</v>
      </c>
      <c r="F40" s="25"/>
      <c r="G40" s="25">
        <v>819.057781</v>
      </c>
      <c r="H40" s="25">
        <v>841.007481</v>
      </c>
      <c r="I40" s="25">
        <v>864.976924</v>
      </c>
      <c r="J40" s="25">
        <v>898.73175</v>
      </c>
      <c r="K40" s="25">
        <v>874.3583580000001</v>
      </c>
      <c r="L40" s="25">
        <v>873.541884</v>
      </c>
      <c r="M40" s="25">
        <v>880.462934</v>
      </c>
      <c r="N40" s="25">
        <v>883.146572</v>
      </c>
      <c r="O40" s="25">
        <v>928.43841</v>
      </c>
      <c r="P40" s="25">
        <v>914.679153</v>
      </c>
      <c r="Q40" s="25">
        <v>925.80229</v>
      </c>
      <c r="R40" s="13">
        <v>935.2632229999999</v>
      </c>
      <c r="S40" s="3"/>
      <c r="T40" s="13">
        <v>836.0271799999999</v>
      </c>
      <c r="U40" s="15">
        <v>833.176795</v>
      </c>
      <c r="V40" s="15">
        <v>850.856983</v>
      </c>
      <c r="W40" s="15">
        <v>914.824915</v>
      </c>
    </row>
    <row r="41" spans="1:23" ht="15.75">
      <c r="A41" s="27" t="s">
        <v>632</v>
      </c>
      <c r="B41" s="25">
        <v>274.90735617</v>
      </c>
      <c r="C41" s="25">
        <v>292.78954887000003</v>
      </c>
      <c r="D41" s="25">
        <v>521.2099504600001</v>
      </c>
      <c r="E41" s="25">
        <v>352.90422501999996</v>
      </c>
      <c r="F41" s="25"/>
      <c r="G41" s="25">
        <v>382.39796589</v>
      </c>
      <c r="H41" s="25">
        <v>612.6294938899999</v>
      </c>
      <c r="I41" s="25">
        <v>875.18947464</v>
      </c>
      <c r="J41" s="25">
        <v>663.40198463</v>
      </c>
      <c r="K41" s="25">
        <v>350.89763708</v>
      </c>
      <c r="L41" s="25">
        <v>466.3773509</v>
      </c>
      <c r="M41" s="25">
        <v>445.07014093</v>
      </c>
      <c r="N41" s="25">
        <v>460.03781382999995</v>
      </c>
      <c r="O41" s="25">
        <v>598.86490375</v>
      </c>
      <c r="P41" s="25">
        <v>463.48639743999996</v>
      </c>
      <c r="Q41" s="25">
        <v>499.2831854</v>
      </c>
      <c r="R41" s="13">
        <v>460.0629502</v>
      </c>
      <c r="S41" s="3"/>
      <c r="T41" s="13">
        <v>553.8553995</v>
      </c>
      <c r="U41" s="15">
        <v>634.98225255</v>
      </c>
      <c r="V41" s="15">
        <v>765.35008728</v>
      </c>
      <c r="W41" s="15">
        <v>722.29558461</v>
      </c>
    </row>
    <row r="42" spans="1:23" ht="15.75">
      <c r="A42" s="18" t="s">
        <v>633</v>
      </c>
      <c r="B42" s="19">
        <v>274.90735617</v>
      </c>
      <c r="C42" s="19">
        <v>292.78954887000003</v>
      </c>
      <c r="D42" s="19">
        <v>521.2099504600001</v>
      </c>
      <c r="E42" s="19">
        <v>352.90422501999996</v>
      </c>
      <c r="F42" s="19"/>
      <c r="G42" s="19">
        <v>382.39796589</v>
      </c>
      <c r="H42" s="19">
        <v>612.6294938899999</v>
      </c>
      <c r="I42" s="19">
        <v>875.18947464</v>
      </c>
      <c r="J42" s="19">
        <v>663.40198463</v>
      </c>
      <c r="K42" s="19">
        <v>350.89763708</v>
      </c>
      <c r="L42" s="19">
        <v>466.3773509</v>
      </c>
      <c r="M42" s="19">
        <v>445.07014093</v>
      </c>
      <c r="N42" s="19">
        <v>460.03781382999995</v>
      </c>
      <c r="O42" s="19">
        <v>598.86490375</v>
      </c>
      <c r="P42" s="19">
        <v>463.48639743999996</v>
      </c>
      <c r="Q42" s="19">
        <v>499.2831854</v>
      </c>
      <c r="R42" s="19">
        <v>460.0629502</v>
      </c>
      <c r="S42" s="3"/>
      <c r="T42" s="19">
        <v>553.8553995</v>
      </c>
      <c r="U42" s="20">
        <v>634.98225255</v>
      </c>
      <c r="V42" s="20">
        <v>765.35008728</v>
      </c>
      <c r="W42" s="20">
        <v>722.29558461</v>
      </c>
    </row>
    <row r="43" spans="1:23" ht="15.75">
      <c r="A43" s="18"/>
      <c r="B43" s="19"/>
      <c r="C43" s="19"/>
      <c r="D43" s="19"/>
      <c r="E43" s="19"/>
      <c r="F43" s="19"/>
      <c r="G43" s="19"/>
      <c r="H43" s="19"/>
      <c r="I43" s="19"/>
      <c r="J43" s="19"/>
      <c r="K43" s="19"/>
      <c r="L43" s="19"/>
      <c r="M43" s="19"/>
      <c r="N43" s="19"/>
      <c r="O43" s="19"/>
      <c r="P43" s="19"/>
      <c r="Q43" s="19"/>
      <c r="R43" s="19"/>
      <c r="S43" s="3"/>
      <c r="T43" s="19"/>
      <c r="U43" s="20"/>
      <c r="V43" s="20"/>
      <c r="W43" s="20"/>
    </row>
    <row r="44" spans="1:23" ht="15.75">
      <c r="A44" s="28" t="s">
        <v>634</v>
      </c>
      <c r="B44" s="29">
        <v>3.31883631</v>
      </c>
      <c r="C44" s="29">
        <v>57.3200357</v>
      </c>
      <c r="D44" s="29">
        <v>59.87652594</v>
      </c>
      <c r="E44" s="29">
        <v>603.4088679519999</v>
      </c>
      <c r="F44" s="29"/>
      <c r="G44" s="29">
        <v>464.36819634</v>
      </c>
      <c r="H44" s="29">
        <v>685.5004376400001</v>
      </c>
      <c r="I44" s="29">
        <v>473.56242990999993</v>
      </c>
      <c r="J44" s="29">
        <v>206.44476004</v>
      </c>
      <c r="K44" s="29">
        <v>332.45816236</v>
      </c>
      <c r="L44" s="29">
        <v>29.097728119000003</v>
      </c>
      <c r="M44" s="29">
        <v>398.46626011</v>
      </c>
      <c r="N44" s="29">
        <v>419.20068586</v>
      </c>
      <c r="O44" s="29">
        <v>244.12551046000002</v>
      </c>
      <c r="P44" s="29">
        <v>20.54344</v>
      </c>
      <c r="Q44" s="29">
        <v>43.99984535</v>
      </c>
      <c r="R44" s="13">
        <v>166.24077638999998</v>
      </c>
      <c r="S44" s="3"/>
      <c r="T44" s="13">
        <v>661.07700006</v>
      </c>
      <c r="U44" s="15">
        <v>823.14956951</v>
      </c>
      <c r="V44" s="15">
        <v>270.65061836</v>
      </c>
      <c r="W44" s="15">
        <v>77.81677781</v>
      </c>
    </row>
    <row r="45" spans="1:23" ht="15.75">
      <c r="A45" s="24" t="s">
        <v>625</v>
      </c>
      <c r="B45" s="19">
        <v>0.19511889999999998</v>
      </c>
      <c r="C45" s="19">
        <v>0.28142526000000007</v>
      </c>
      <c r="D45" s="19">
        <v>1.33218104</v>
      </c>
      <c r="E45" s="19">
        <v>0.06859657000000001</v>
      </c>
      <c r="F45" s="19"/>
      <c r="G45" s="19">
        <v>0.09704574</v>
      </c>
      <c r="H45" s="19">
        <v>0.13473291</v>
      </c>
      <c r="I45" s="19">
        <v>0.09283485</v>
      </c>
      <c r="J45" s="19">
        <v>0.13349254000000002</v>
      </c>
      <c r="K45" s="19">
        <v>0.07064642</v>
      </c>
      <c r="L45" s="19">
        <v>0.07324029</v>
      </c>
      <c r="M45" s="19">
        <v>0.08761479</v>
      </c>
      <c r="N45" s="19">
        <v>0.10795136</v>
      </c>
      <c r="O45" s="19">
        <v>0.07838821</v>
      </c>
      <c r="P45" s="19">
        <v>0.14403961</v>
      </c>
      <c r="Q45" s="19">
        <v>0.10099631999999999</v>
      </c>
      <c r="R45" s="19">
        <v>2.0693632999999996</v>
      </c>
      <c r="S45" s="3"/>
      <c r="T45" s="19">
        <v>0.1452503</v>
      </c>
      <c r="U45" s="20">
        <v>0.14997304</v>
      </c>
      <c r="V45" s="20">
        <v>0.12459884</v>
      </c>
      <c r="W45" s="20">
        <v>0.13832557</v>
      </c>
    </row>
    <row r="46" spans="1:23" ht="15.75">
      <c r="A46" s="24" t="s">
        <v>626</v>
      </c>
      <c r="B46" s="21" t="s">
        <v>608</v>
      </c>
      <c r="C46" s="21" t="s">
        <v>608</v>
      </c>
      <c r="D46" s="21" t="s">
        <v>608</v>
      </c>
      <c r="E46" s="21" t="s">
        <v>608</v>
      </c>
      <c r="F46" s="21"/>
      <c r="G46" s="21" t="s">
        <v>608</v>
      </c>
      <c r="H46" s="21" t="s">
        <v>608</v>
      </c>
      <c r="I46" s="21" t="s">
        <v>608</v>
      </c>
      <c r="J46" s="21" t="s">
        <v>608</v>
      </c>
      <c r="K46" s="21" t="s">
        <v>608</v>
      </c>
      <c r="L46" s="21" t="s">
        <v>608</v>
      </c>
      <c r="M46" s="21" t="s">
        <v>608</v>
      </c>
      <c r="N46" s="21" t="s">
        <v>608</v>
      </c>
      <c r="O46" s="21" t="s">
        <v>608</v>
      </c>
      <c r="P46" s="21" t="s">
        <v>608</v>
      </c>
      <c r="Q46" s="21" t="s">
        <v>608</v>
      </c>
      <c r="R46" s="21" t="s">
        <v>608</v>
      </c>
      <c r="S46" s="3"/>
      <c r="T46" s="21" t="s">
        <v>608</v>
      </c>
      <c r="U46" s="21" t="s">
        <v>608</v>
      </c>
      <c r="V46" s="21" t="s">
        <v>608</v>
      </c>
      <c r="W46" s="21" t="s">
        <v>608</v>
      </c>
    </row>
    <row r="47" spans="1:23" ht="15.75">
      <c r="A47" s="24" t="s">
        <v>627</v>
      </c>
      <c r="B47" s="19">
        <v>1.9007747099999999</v>
      </c>
      <c r="C47" s="19">
        <v>54.56147775</v>
      </c>
      <c r="D47" s="19">
        <v>55.571909829999996</v>
      </c>
      <c r="E47" s="19">
        <v>599.72660216</v>
      </c>
      <c r="F47" s="19"/>
      <c r="G47" s="19">
        <v>460.51409448</v>
      </c>
      <c r="H47" s="19">
        <v>681.5807655000001</v>
      </c>
      <c r="I47" s="19">
        <v>469.6666686</v>
      </c>
      <c r="J47" s="19">
        <v>201.75624424</v>
      </c>
      <c r="K47" s="19">
        <v>327.89754465</v>
      </c>
      <c r="L47" s="19">
        <v>24.570305610000002</v>
      </c>
      <c r="M47" s="19">
        <v>393.94444133</v>
      </c>
      <c r="N47" s="19">
        <v>414.64530621</v>
      </c>
      <c r="O47" s="19">
        <v>239.55945827</v>
      </c>
      <c r="P47" s="19">
        <v>15.98886296</v>
      </c>
      <c r="Q47" s="19">
        <v>39.52542945</v>
      </c>
      <c r="R47" s="19">
        <v>159.90246070999999</v>
      </c>
      <c r="S47" s="3"/>
      <c r="T47" s="19">
        <v>656.69539006</v>
      </c>
      <c r="U47" s="20">
        <v>818.18612497</v>
      </c>
      <c r="V47" s="20">
        <v>265.75553256</v>
      </c>
      <c r="W47" s="20">
        <v>72.93662699</v>
      </c>
    </row>
    <row r="48" spans="1:23" ht="15.75">
      <c r="A48" s="24" t="s">
        <v>628</v>
      </c>
      <c r="B48" s="21" t="s">
        <v>608</v>
      </c>
      <c r="C48" s="21" t="s">
        <v>608</v>
      </c>
      <c r="D48" s="21" t="s">
        <v>608</v>
      </c>
      <c r="E48" s="21" t="s">
        <v>608</v>
      </c>
      <c r="F48" s="21"/>
      <c r="G48" s="21" t="s">
        <v>608</v>
      </c>
      <c r="H48" s="21" t="s">
        <v>608</v>
      </c>
      <c r="I48" s="21" t="s">
        <v>608</v>
      </c>
      <c r="J48" s="21" t="s">
        <v>608</v>
      </c>
      <c r="K48" s="21" t="s">
        <v>608</v>
      </c>
      <c r="L48" s="21" t="s">
        <v>608</v>
      </c>
      <c r="M48" s="21" t="s">
        <v>608</v>
      </c>
      <c r="N48" s="21" t="s">
        <v>608</v>
      </c>
      <c r="O48" s="21" t="s">
        <v>608</v>
      </c>
      <c r="P48" s="21" t="s">
        <v>608</v>
      </c>
      <c r="Q48" s="21" t="s">
        <v>608</v>
      </c>
      <c r="R48" s="21" t="s">
        <v>608</v>
      </c>
      <c r="S48" s="3"/>
      <c r="T48" s="21" t="s">
        <v>608</v>
      </c>
      <c r="U48" s="21" t="s">
        <v>608</v>
      </c>
      <c r="V48" s="21" t="s">
        <v>608</v>
      </c>
      <c r="W48" s="21" t="s">
        <v>608</v>
      </c>
    </row>
    <row r="49" spans="1:23" ht="15.75">
      <c r="A49" s="24" t="s">
        <v>629</v>
      </c>
      <c r="B49" s="19">
        <v>1.2229427</v>
      </c>
      <c r="C49" s="19">
        <v>2.47713269</v>
      </c>
      <c r="D49" s="19">
        <v>2.97243507</v>
      </c>
      <c r="E49" s="19">
        <v>3.613669222</v>
      </c>
      <c r="F49" s="19"/>
      <c r="G49" s="19">
        <v>3.7570561199999997</v>
      </c>
      <c r="H49" s="19">
        <v>3.78493923</v>
      </c>
      <c r="I49" s="19">
        <v>3.80292646</v>
      </c>
      <c r="J49" s="19">
        <v>4.55502326</v>
      </c>
      <c r="K49" s="19">
        <v>4.489971290000001</v>
      </c>
      <c r="L49" s="19">
        <v>4.454182219</v>
      </c>
      <c r="M49" s="19">
        <v>4.43420399</v>
      </c>
      <c r="N49" s="19">
        <v>4.4474282899999995</v>
      </c>
      <c r="O49" s="19">
        <v>4.487663980000001</v>
      </c>
      <c r="P49" s="19">
        <v>4.410537430000001</v>
      </c>
      <c r="Q49" s="19">
        <v>4.37341958</v>
      </c>
      <c r="R49" s="19">
        <v>4.26895238</v>
      </c>
      <c r="S49" s="3"/>
      <c r="T49" s="19">
        <v>4.2363597</v>
      </c>
      <c r="U49" s="20">
        <v>4.8134715</v>
      </c>
      <c r="V49" s="20">
        <v>4.77048696</v>
      </c>
      <c r="W49" s="20">
        <v>4.74182525</v>
      </c>
    </row>
    <row r="50" spans="1:23" ht="15.75">
      <c r="A50" s="3" t="s">
        <v>611</v>
      </c>
      <c r="B50" s="19"/>
      <c r="C50" s="19"/>
      <c r="D50" s="19"/>
      <c r="E50" s="19"/>
      <c r="F50" s="19"/>
      <c r="G50" s="19"/>
      <c r="H50" s="19"/>
      <c r="I50" s="19"/>
      <c r="J50" s="19"/>
      <c r="K50" s="19"/>
      <c r="L50" s="19"/>
      <c r="M50" s="19"/>
      <c r="N50" s="19"/>
      <c r="O50" s="19"/>
      <c r="P50" s="19"/>
      <c r="Q50" s="19"/>
      <c r="R50" s="19"/>
      <c r="S50" s="3"/>
      <c r="T50" s="19"/>
      <c r="U50" s="20"/>
      <c r="V50" s="20"/>
      <c r="W50" s="20"/>
    </row>
    <row r="51" spans="1:23" ht="15.75">
      <c r="A51" s="28" t="s">
        <v>635</v>
      </c>
      <c r="B51" s="25">
        <v>2820.93965</v>
      </c>
      <c r="C51" s="25">
        <v>5920.4258699</v>
      </c>
      <c r="D51" s="25">
        <v>6489.314743999999</v>
      </c>
      <c r="E51" s="25">
        <v>6699.340634</v>
      </c>
      <c r="F51" s="25"/>
      <c r="G51" s="25">
        <v>6835.045835000001</v>
      </c>
      <c r="H51" s="25">
        <v>7690.3464539999995</v>
      </c>
      <c r="I51" s="25">
        <v>7680.3483547900005</v>
      </c>
      <c r="J51" s="25">
        <v>5922.6440359</v>
      </c>
      <c r="K51" s="25">
        <v>7722.4019205899995</v>
      </c>
      <c r="L51" s="25">
        <v>8270.75576109</v>
      </c>
      <c r="M51" s="25">
        <v>8601.69494161</v>
      </c>
      <c r="N51" s="25">
        <v>8321.26278968</v>
      </c>
      <c r="O51" s="25">
        <v>7526.624747</v>
      </c>
      <c r="P51" s="25">
        <v>8249.076058019999</v>
      </c>
      <c r="Q51" s="25">
        <v>8541.62227296</v>
      </c>
      <c r="R51" s="13">
        <v>8405.897328</v>
      </c>
      <c r="S51" s="3"/>
      <c r="T51" s="13">
        <v>7707.43243176</v>
      </c>
      <c r="U51" s="15">
        <v>7427.072965400001</v>
      </c>
      <c r="V51" s="15">
        <v>3603.16080444</v>
      </c>
      <c r="W51" s="15">
        <v>2124.2376994399997</v>
      </c>
    </row>
    <row r="52" spans="1:23" ht="18">
      <c r="A52" s="24" t="s">
        <v>653</v>
      </c>
      <c r="B52" s="19">
        <v>644.937567</v>
      </c>
      <c r="C52" s="19">
        <v>1819.3922654</v>
      </c>
      <c r="D52" s="19">
        <v>1904.839915</v>
      </c>
      <c r="E52" s="19">
        <v>1008.297987</v>
      </c>
      <c r="F52" s="19"/>
      <c r="G52" s="19">
        <v>1099.114043</v>
      </c>
      <c r="H52" s="19">
        <v>1291.698767</v>
      </c>
      <c r="I52" s="19">
        <v>1275.2519248300002</v>
      </c>
      <c r="J52" s="19">
        <v>955.7557464</v>
      </c>
      <c r="K52" s="19">
        <v>1113.26262565</v>
      </c>
      <c r="L52" s="19">
        <v>1312.0043232</v>
      </c>
      <c r="M52" s="19">
        <v>1349.70936155</v>
      </c>
      <c r="N52" s="19">
        <v>1207.8400419400014</v>
      </c>
      <c r="O52" s="19">
        <v>1266.313997</v>
      </c>
      <c r="P52" s="19">
        <v>1318.8309769999998</v>
      </c>
      <c r="Q52" s="19">
        <v>1476.62340003</v>
      </c>
      <c r="R52" s="19">
        <v>1408.8506743</v>
      </c>
      <c r="S52" s="3"/>
      <c r="T52" s="19">
        <v>616.0997354</v>
      </c>
      <c r="U52" s="20">
        <v>636.24628</v>
      </c>
      <c r="V52" s="20">
        <v>722.71130468</v>
      </c>
      <c r="W52" s="20">
        <v>367.9838328</v>
      </c>
    </row>
    <row r="53" spans="1:23" ht="15.75">
      <c r="A53" s="24" t="s">
        <v>626</v>
      </c>
      <c r="B53" s="21" t="s">
        <v>608</v>
      </c>
      <c r="C53" s="21" t="s">
        <v>608</v>
      </c>
      <c r="D53" s="21" t="s">
        <v>608</v>
      </c>
      <c r="E53" s="21" t="s">
        <v>608</v>
      </c>
      <c r="F53" s="21"/>
      <c r="G53" s="21" t="s">
        <v>608</v>
      </c>
      <c r="H53" s="21" t="s">
        <v>608</v>
      </c>
      <c r="I53" s="21" t="s">
        <v>608</v>
      </c>
      <c r="J53" s="21" t="s">
        <v>608</v>
      </c>
      <c r="K53" s="21" t="s">
        <v>608</v>
      </c>
      <c r="L53" s="21" t="s">
        <v>608</v>
      </c>
      <c r="M53" s="21" t="s">
        <v>608</v>
      </c>
      <c r="N53" s="21" t="s">
        <v>608</v>
      </c>
      <c r="O53" s="21" t="s">
        <v>608</v>
      </c>
      <c r="P53" s="21" t="s">
        <v>608</v>
      </c>
      <c r="Q53" s="21" t="s">
        <v>608</v>
      </c>
      <c r="R53" s="21" t="s">
        <v>608</v>
      </c>
      <c r="S53" s="3"/>
      <c r="T53" s="21" t="s">
        <v>608</v>
      </c>
      <c r="U53" s="21" t="s">
        <v>608</v>
      </c>
      <c r="V53" s="21" t="s">
        <v>608</v>
      </c>
      <c r="W53" s="21" t="s">
        <v>608</v>
      </c>
    </row>
    <row r="54" spans="1:23" ht="15.75">
      <c r="A54" s="24" t="s">
        <v>627</v>
      </c>
      <c r="B54" s="21" t="s">
        <v>608</v>
      </c>
      <c r="C54" s="21" t="s">
        <v>608</v>
      </c>
      <c r="D54" s="21" t="s">
        <v>608</v>
      </c>
      <c r="E54" s="21" t="s">
        <v>608</v>
      </c>
      <c r="F54" s="21"/>
      <c r="G54" s="21" t="s">
        <v>608</v>
      </c>
      <c r="H54" s="21" t="s">
        <v>608</v>
      </c>
      <c r="I54" s="21" t="s">
        <v>608</v>
      </c>
      <c r="J54" s="21" t="s">
        <v>608</v>
      </c>
      <c r="K54" s="21" t="s">
        <v>608</v>
      </c>
      <c r="L54" s="21" t="s">
        <v>608</v>
      </c>
      <c r="M54" s="21" t="s">
        <v>608</v>
      </c>
      <c r="N54" s="21" t="s">
        <v>608</v>
      </c>
      <c r="O54" s="21" t="s">
        <v>608</v>
      </c>
      <c r="P54" s="21" t="s">
        <v>608</v>
      </c>
      <c r="Q54" s="21" t="s">
        <v>608</v>
      </c>
      <c r="R54" s="21" t="s">
        <v>608</v>
      </c>
      <c r="S54" s="3"/>
      <c r="T54" s="21" t="s">
        <v>608</v>
      </c>
      <c r="U54" s="21" t="s">
        <v>608</v>
      </c>
      <c r="V54" s="21" t="s">
        <v>608</v>
      </c>
      <c r="W54" s="21" t="s">
        <v>608</v>
      </c>
    </row>
    <row r="55" spans="1:23" ht="15.75">
      <c r="A55" s="24" t="s">
        <v>628</v>
      </c>
      <c r="B55" s="21" t="s">
        <v>608</v>
      </c>
      <c r="C55" s="21" t="s">
        <v>608</v>
      </c>
      <c r="D55" s="21" t="s">
        <v>608</v>
      </c>
      <c r="E55" s="21" t="s">
        <v>608</v>
      </c>
      <c r="F55" s="21"/>
      <c r="G55" s="21" t="s">
        <v>608</v>
      </c>
      <c r="H55" s="21" t="s">
        <v>608</v>
      </c>
      <c r="I55" s="21" t="s">
        <v>608</v>
      </c>
      <c r="J55" s="21" t="s">
        <v>608</v>
      </c>
      <c r="K55" s="21" t="s">
        <v>608</v>
      </c>
      <c r="L55" s="21" t="s">
        <v>608</v>
      </c>
      <c r="M55" s="21" t="s">
        <v>608</v>
      </c>
      <c r="N55" s="21" t="s">
        <v>608</v>
      </c>
      <c r="O55" s="21" t="s">
        <v>608</v>
      </c>
      <c r="P55" s="21" t="s">
        <v>608</v>
      </c>
      <c r="Q55" s="21" t="s">
        <v>608</v>
      </c>
      <c r="R55" s="21" t="s">
        <v>608</v>
      </c>
      <c r="S55" s="3"/>
      <c r="T55" s="21" t="s">
        <v>608</v>
      </c>
      <c r="U55" s="21" t="s">
        <v>608</v>
      </c>
      <c r="V55" s="21" t="s">
        <v>608</v>
      </c>
      <c r="W55" s="21" t="s">
        <v>608</v>
      </c>
    </row>
    <row r="56" spans="1:23" ht="18">
      <c r="A56" s="24" t="s">
        <v>654</v>
      </c>
      <c r="B56" s="19">
        <v>2176.002083</v>
      </c>
      <c r="C56" s="19">
        <v>4101.0336045</v>
      </c>
      <c r="D56" s="19">
        <v>4584.474829</v>
      </c>
      <c r="E56" s="19">
        <v>5691.042647</v>
      </c>
      <c r="F56" s="19"/>
      <c r="G56" s="19">
        <v>5735.931792</v>
      </c>
      <c r="H56" s="19">
        <v>6398.647687</v>
      </c>
      <c r="I56" s="19">
        <v>6405.09642996</v>
      </c>
      <c r="J56" s="19">
        <v>4966.8882895</v>
      </c>
      <c r="K56" s="19">
        <v>6609.13929494</v>
      </c>
      <c r="L56" s="19">
        <v>6958.75143789</v>
      </c>
      <c r="M56" s="19">
        <v>7251.98558006</v>
      </c>
      <c r="N56" s="19">
        <v>7113.422747739999</v>
      </c>
      <c r="O56" s="19">
        <v>6260.31075</v>
      </c>
      <c r="P56" s="19">
        <v>6930.245081019999</v>
      </c>
      <c r="Q56" s="19">
        <v>7064.998872929999</v>
      </c>
      <c r="R56" s="19">
        <v>6997.046653699999</v>
      </c>
      <c r="S56" s="3"/>
      <c r="T56" s="19">
        <v>7091.33269636</v>
      </c>
      <c r="U56" s="20">
        <v>6790.8266854</v>
      </c>
      <c r="V56" s="20">
        <v>2880.44949976</v>
      </c>
      <c r="W56" s="20">
        <v>1756.2538666399996</v>
      </c>
    </row>
    <row r="57" spans="1:23" ht="15.75">
      <c r="A57" s="24"/>
      <c r="B57" s="19"/>
      <c r="C57" s="19"/>
      <c r="D57" s="19"/>
      <c r="E57" s="19"/>
      <c r="F57" s="19"/>
      <c r="G57" s="19"/>
      <c r="H57" s="19"/>
      <c r="I57" s="19"/>
      <c r="J57" s="19"/>
      <c r="K57" s="19"/>
      <c r="L57" s="19"/>
      <c r="M57" s="19"/>
      <c r="N57" s="19"/>
      <c r="O57" s="19"/>
      <c r="P57" s="19"/>
      <c r="Q57" s="19"/>
      <c r="R57" s="19"/>
      <c r="S57" s="3"/>
      <c r="T57" s="19"/>
      <c r="U57" s="20"/>
      <c r="V57" s="20"/>
      <c r="W57" s="20"/>
    </row>
    <row r="58" spans="1:23" ht="15.75">
      <c r="A58" s="30" t="s">
        <v>636</v>
      </c>
      <c r="B58" s="13">
        <v>2326.764861</v>
      </c>
      <c r="C58" s="13">
        <v>1743.030969</v>
      </c>
      <c r="D58" s="13">
        <v>2250.030975</v>
      </c>
      <c r="E58" s="13">
        <v>2949.93114</v>
      </c>
      <c r="F58" s="13"/>
      <c r="G58" s="13">
        <v>3246.135874</v>
      </c>
      <c r="H58" s="13">
        <v>3308.766483</v>
      </c>
      <c r="I58" s="13">
        <v>2851.6362142099997</v>
      </c>
      <c r="J58" s="13">
        <v>4967.5505751</v>
      </c>
      <c r="K58" s="13">
        <v>3480.27800241</v>
      </c>
      <c r="L58" s="13">
        <v>3924.6956329100003</v>
      </c>
      <c r="M58" s="13">
        <v>3734.9623693900003</v>
      </c>
      <c r="N58" s="13">
        <v>4081.63529732</v>
      </c>
      <c r="O58" s="13">
        <v>3953.402575</v>
      </c>
      <c r="P58" s="13">
        <v>4103.707891980001</v>
      </c>
      <c r="Q58" s="13">
        <v>4130.28499204</v>
      </c>
      <c r="R58" s="13">
        <v>4010.2354779999996</v>
      </c>
      <c r="S58" s="3"/>
      <c r="T58" s="13">
        <v>5528.48178624</v>
      </c>
      <c r="U58" s="15">
        <v>5403.954903599999</v>
      </c>
      <c r="V58" s="15">
        <v>9572.72899656</v>
      </c>
      <c r="W58" s="15">
        <v>10367.31704056</v>
      </c>
    </row>
    <row r="59" spans="1:23" ht="15.75">
      <c r="A59" s="3"/>
      <c r="B59" s="3"/>
      <c r="C59" s="3"/>
      <c r="D59" s="3"/>
      <c r="E59" s="3"/>
      <c r="F59" s="3"/>
      <c r="G59" s="3"/>
      <c r="H59" s="3"/>
      <c r="I59" s="3"/>
      <c r="J59" s="3"/>
      <c r="K59" s="3"/>
      <c r="L59" s="3"/>
      <c r="M59" s="3"/>
      <c r="N59" s="3"/>
      <c r="O59" s="3"/>
      <c r="P59" s="3"/>
      <c r="Q59" s="3"/>
      <c r="R59" s="19"/>
      <c r="S59" s="3"/>
      <c r="T59" s="19"/>
      <c r="U59" s="20"/>
      <c r="V59" s="15"/>
      <c r="W59" s="15"/>
    </row>
    <row r="60" spans="1:23" ht="15.75">
      <c r="A60" s="12" t="s">
        <v>637</v>
      </c>
      <c r="B60" s="13">
        <v>6667.834873000001</v>
      </c>
      <c r="C60" s="13">
        <v>4106.987972999999</v>
      </c>
      <c r="D60" s="13">
        <v>2758.342636</v>
      </c>
      <c r="E60" s="13">
        <v>3054.177</v>
      </c>
      <c r="F60" s="13"/>
      <c r="G60" s="13">
        <v>3483.679467</v>
      </c>
      <c r="H60" s="13">
        <v>3290.6760830000003</v>
      </c>
      <c r="I60" s="13">
        <v>4102.531376999999</v>
      </c>
      <c r="J60" s="13">
        <v>3707.655958</v>
      </c>
      <c r="K60" s="13">
        <v>7678.879825</v>
      </c>
      <c r="L60" s="13">
        <v>7717.823903</v>
      </c>
      <c r="M60" s="13">
        <v>7734.90107</v>
      </c>
      <c r="N60" s="13">
        <v>7733.600036</v>
      </c>
      <c r="O60" s="13">
        <v>7529.054693</v>
      </c>
      <c r="P60" s="13">
        <v>8043.506049</v>
      </c>
      <c r="Q60" s="13">
        <v>7630.043887000001</v>
      </c>
      <c r="R60" s="13">
        <v>7202.9910039999995</v>
      </c>
      <c r="S60" s="3"/>
      <c r="T60" s="13">
        <v>6959.97333</v>
      </c>
      <c r="U60" s="15">
        <v>7120.6543919999995</v>
      </c>
      <c r="V60" s="15">
        <v>7277.355398000001</v>
      </c>
      <c r="W60" s="15">
        <v>7351.108637</v>
      </c>
    </row>
    <row r="61" spans="1:23" ht="15.75">
      <c r="A61" s="24" t="s">
        <v>638</v>
      </c>
      <c r="B61" s="19">
        <v>25</v>
      </c>
      <c r="C61" s="19">
        <v>25</v>
      </c>
      <c r="D61" s="19">
        <v>25</v>
      </c>
      <c r="E61" s="19">
        <v>25</v>
      </c>
      <c r="F61" s="19"/>
      <c r="G61" s="19">
        <v>25</v>
      </c>
      <c r="H61" s="19">
        <v>25</v>
      </c>
      <c r="I61" s="19">
        <v>25</v>
      </c>
      <c r="J61" s="19">
        <v>25</v>
      </c>
      <c r="K61" s="19">
        <v>25</v>
      </c>
      <c r="L61" s="19">
        <v>25</v>
      </c>
      <c r="M61" s="19">
        <v>25</v>
      </c>
      <c r="N61" s="19">
        <v>25</v>
      </c>
      <c r="O61" s="19">
        <v>25</v>
      </c>
      <c r="P61" s="19">
        <v>25</v>
      </c>
      <c r="Q61" s="19">
        <v>25</v>
      </c>
      <c r="R61" s="19">
        <v>25</v>
      </c>
      <c r="S61" s="3"/>
      <c r="T61" s="19">
        <v>25</v>
      </c>
      <c r="U61" s="20">
        <v>25</v>
      </c>
      <c r="V61" s="20">
        <v>25</v>
      </c>
      <c r="W61" s="20">
        <v>25</v>
      </c>
    </row>
    <row r="62" spans="1:23" ht="15.75">
      <c r="A62" s="24" t="s">
        <v>639</v>
      </c>
      <c r="B62" s="21" t="s">
        <v>608</v>
      </c>
      <c r="C62" s="21" t="s">
        <v>608</v>
      </c>
      <c r="D62" s="21" t="s">
        <v>608</v>
      </c>
      <c r="E62" s="21" t="s">
        <v>608</v>
      </c>
      <c r="F62" s="21"/>
      <c r="G62" s="21" t="s">
        <v>608</v>
      </c>
      <c r="H62" s="21" t="s">
        <v>608</v>
      </c>
      <c r="I62" s="21" t="s">
        <v>608</v>
      </c>
      <c r="J62" s="21" t="s">
        <v>608</v>
      </c>
      <c r="K62" s="21" t="s">
        <v>608</v>
      </c>
      <c r="L62" s="21" t="s">
        <v>608</v>
      </c>
      <c r="M62" s="21" t="s">
        <v>608</v>
      </c>
      <c r="N62" s="21" t="s">
        <v>608</v>
      </c>
      <c r="O62" s="21" t="s">
        <v>608</v>
      </c>
      <c r="P62" s="21" t="s">
        <v>608</v>
      </c>
      <c r="Q62" s="21" t="s">
        <v>608</v>
      </c>
      <c r="R62" s="21" t="s">
        <v>608</v>
      </c>
      <c r="S62" s="3"/>
      <c r="T62" s="21" t="s">
        <v>608</v>
      </c>
      <c r="U62" s="21" t="s">
        <v>608</v>
      </c>
      <c r="V62" s="21" t="s">
        <v>608</v>
      </c>
      <c r="W62" s="21" t="s">
        <v>608</v>
      </c>
    </row>
    <row r="63" spans="1:23" ht="15.75">
      <c r="A63" s="24" t="s">
        <v>640</v>
      </c>
      <c r="B63" s="21" t="s">
        <v>608</v>
      </c>
      <c r="C63" s="21" t="s">
        <v>608</v>
      </c>
      <c r="D63" s="21" t="s">
        <v>608</v>
      </c>
      <c r="E63" s="21" t="s">
        <v>608</v>
      </c>
      <c r="F63" s="21"/>
      <c r="G63" s="21" t="s">
        <v>608</v>
      </c>
      <c r="H63" s="21" t="s">
        <v>608</v>
      </c>
      <c r="I63" s="21" t="s">
        <v>608</v>
      </c>
      <c r="J63" s="21" t="s">
        <v>608</v>
      </c>
      <c r="K63" s="21" t="s">
        <v>608</v>
      </c>
      <c r="L63" s="21" t="s">
        <v>608</v>
      </c>
      <c r="M63" s="21" t="s">
        <v>608</v>
      </c>
      <c r="N63" s="21" t="s">
        <v>608</v>
      </c>
      <c r="O63" s="21" t="s">
        <v>608</v>
      </c>
      <c r="P63" s="21" t="s">
        <v>608</v>
      </c>
      <c r="Q63" s="19">
        <v>268.759531</v>
      </c>
      <c r="R63" s="21" t="s">
        <v>608</v>
      </c>
      <c r="S63" s="3"/>
      <c r="T63" s="21" t="s">
        <v>608</v>
      </c>
      <c r="U63" s="21" t="s">
        <v>608</v>
      </c>
      <c r="V63" s="21" t="s">
        <v>608</v>
      </c>
      <c r="W63" s="21" t="s">
        <v>608</v>
      </c>
    </row>
    <row r="64" spans="1:23" ht="15.75">
      <c r="A64" s="24" t="s">
        <v>641</v>
      </c>
      <c r="B64" s="19">
        <v>1600</v>
      </c>
      <c r="C64" s="19">
        <v>1600</v>
      </c>
      <c r="D64" s="19">
        <v>1600</v>
      </c>
      <c r="E64" s="19">
        <v>1600</v>
      </c>
      <c r="F64" s="19"/>
      <c r="G64" s="19">
        <v>1600</v>
      </c>
      <c r="H64" s="19">
        <v>1600</v>
      </c>
      <c r="I64" s="19">
        <v>1600</v>
      </c>
      <c r="J64" s="19">
        <v>1600</v>
      </c>
      <c r="K64" s="19">
        <v>1600</v>
      </c>
      <c r="L64" s="19">
        <v>1600</v>
      </c>
      <c r="M64" s="19">
        <v>1600</v>
      </c>
      <c r="N64" s="19">
        <v>1600</v>
      </c>
      <c r="O64" s="19">
        <v>1600</v>
      </c>
      <c r="P64" s="19">
        <v>1600</v>
      </c>
      <c r="Q64" s="19">
        <v>1600</v>
      </c>
      <c r="R64" s="19">
        <v>1600</v>
      </c>
      <c r="S64" s="3"/>
      <c r="T64" s="19">
        <v>1600</v>
      </c>
      <c r="U64" s="20">
        <v>1600</v>
      </c>
      <c r="V64" s="20">
        <v>1600</v>
      </c>
      <c r="W64" s="20">
        <v>1600</v>
      </c>
    </row>
    <row r="65" spans="1:23" ht="15.75">
      <c r="A65" s="24" t="s">
        <v>642</v>
      </c>
      <c r="B65" s="19">
        <v>38.136483</v>
      </c>
      <c r="C65" s="19">
        <v>32.146018</v>
      </c>
      <c r="D65" s="19">
        <v>28.378906</v>
      </c>
      <c r="E65" s="19">
        <v>28.584</v>
      </c>
      <c r="F65" s="19"/>
      <c r="G65" s="19">
        <v>29.118236</v>
      </c>
      <c r="H65" s="19">
        <v>28.734344</v>
      </c>
      <c r="I65" s="19">
        <v>29.979367</v>
      </c>
      <c r="J65" s="19">
        <v>29.572592</v>
      </c>
      <c r="K65" s="19">
        <v>35.439024</v>
      </c>
      <c r="L65" s="19">
        <v>35.210016</v>
      </c>
      <c r="M65" s="19">
        <v>35.096618</v>
      </c>
      <c r="N65" s="19">
        <v>35.068383</v>
      </c>
      <c r="O65" s="19">
        <v>34.513064</v>
      </c>
      <c r="P65" s="19">
        <v>35.758819</v>
      </c>
      <c r="Q65" s="19">
        <v>34.844125</v>
      </c>
      <c r="R65" s="19">
        <v>34.595238</v>
      </c>
      <c r="S65" s="3"/>
      <c r="T65" s="19">
        <v>34.134691</v>
      </c>
      <c r="U65" s="20">
        <v>34.29583</v>
      </c>
      <c r="V65" s="20">
        <v>34.650238</v>
      </c>
      <c r="W65" s="20">
        <v>35.068383</v>
      </c>
    </row>
    <row r="66" spans="1:23" ht="15.75">
      <c r="A66" s="24" t="s">
        <v>643</v>
      </c>
      <c r="B66" s="19">
        <v>5004.6983900000005</v>
      </c>
      <c r="C66" s="19">
        <v>2449.841955</v>
      </c>
      <c r="D66" s="19">
        <v>1104.96373</v>
      </c>
      <c r="E66" s="19">
        <v>1400.593</v>
      </c>
      <c r="F66" s="19"/>
      <c r="G66" s="19">
        <v>1829.561231</v>
      </c>
      <c r="H66" s="19">
        <v>1636.941739</v>
      </c>
      <c r="I66" s="19">
        <v>2447.55201</v>
      </c>
      <c r="J66" s="19">
        <v>2053.083366</v>
      </c>
      <c r="K66" s="19">
        <v>6018.440801</v>
      </c>
      <c r="L66" s="19">
        <v>6057.613887</v>
      </c>
      <c r="M66" s="19">
        <v>6074.804452</v>
      </c>
      <c r="N66" s="19">
        <v>6073.531653</v>
      </c>
      <c r="O66" s="19">
        <v>5869.541629</v>
      </c>
      <c r="P66" s="19">
        <v>6382.74723</v>
      </c>
      <c r="Q66" s="19">
        <v>5701.4402310000005</v>
      </c>
      <c r="R66" s="19">
        <v>5543.395766</v>
      </c>
      <c r="S66" s="3"/>
      <c r="T66" s="19">
        <v>5300.838639</v>
      </c>
      <c r="U66" s="20">
        <v>5461.358561999999</v>
      </c>
      <c r="V66" s="20">
        <v>5617.70516</v>
      </c>
      <c r="W66" s="20">
        <v>5691.0402540000005</v>
      </c>
    </row>
    <row r="67" spans="1:23" ht="15.75">
      <c r="A67" s="24" t="s">
        <v>611</v>
      </c>
      <c r="B67" s="19"/>
      <c r="C67" s="19"/>
      <c r="D67" s="19"/>
      <c r="E67" s="19"/>
      <c r="F67" s="19"/>
      <c r="G67" s="19"/>
      <c r="H67" s="19"/>
      <c r="I67" s="19"/>
      <c r="J67" s="19"/>
      <c r="K67" s="19"/>
      <c r="L67" s="19"/>
      <c r="M67" s="19"/>
      <c r="N67" s="19"/>
      <c r="O67" s="19"/>
      <c r="P67" s="19"/>
      <c r="Q67" s="19"/>
      <c r="R67" s="19"/>
      <c r="S67" s="3"/>
      <c r="T67" s="19"/>
      <c r="U67" s="20"/>
      <c r="V67" s="20"/>
      <c r="W67" s="20"/>
    </row>
    <row r="68" spans="1:23" ht="15.75">
      <c r="A68" s="12" t="s">
        <v>644</v>
      </c>
      <c r="B68" s="13">
        <v>-104.24914729999999</v>
      </c>
      <c r="C68" s="13">
        <v>-128.54601163999655</v>
      </c>
      <c r="D68" s="13">
        <v>-155.24768920000002</v>
      </c>
      <c r="E68" s="13">
        <v>-104.9998060019989</v>
      </c>
      <c r="F68" s="13"/>
      <c r="G68" s="13">
        <v>-98.50800966999967</v>
      </c>
      <c r="H68" s="13">
        <v>-98.73097296999977</v>
      </c>
      <c r="I68" s="13">
        <v>-78.81466688000006</v>
      </c>
      <c r="J68" s="13">
        <v>-114.41088406000003</v>
      </c>
      <c r="K68" s="13">
        <v>-89.49265350000009</v>
      </c>
      <c r="L68" s="13">
        <v>-98.36987707899995</v>
      </c>
      <c r="M68" s="13">
        <v>-94.64649543000013</v>
      </c>
      <c r="N68" s="13">
        <v>-83.42343008000006</v>
      </c>
      <c r="O68" s="13">
        <v>-68.42379210999997</v>
      </c>
      <c r="P68" s="13">
        <v>-49.421865800000035</v>
      </c>
      <c r="Q68" s="13">
        <v>-86.92515411000001</v>
      </c>
      <c r="R68" s="13">
        <v>-96.16957896000008</v>
      </c>
      <c r="S68" s="3"/>
      <c r="T68" s="13">
        <v>-78.11630592999998</v>
      </c>
      <c r="U68" s="15">
        <v>-72.40607950500012</v>
      </c>
      <c r="V68" s="15">
        <v>-134.91817540000002</v>
      </c>
      <c r="W68" s="15">
        <v>-91.43074018000002</v>
      </c>
    </row>
    <row r="69" spans="1:23" ht="18">
      <c r="A69" s="24" t="s">
        <v>655</v>
      </c>
      <c r="B69" s="19">
        <v>29.314672700000028</v>
      </c>
      <c r="C69" s="19">
        <v>24.08829336000347</v>
      </c>
      <c r="D69" s="19">
        <v>25.38018379999997</v>
      </c>
      <c r="E69" s="19">
        <v>26.178642998001088</v>
      </c>
      <c r="F69" s="19"/>
      <c r="G69" s="19">
        <v>34.07900633000034</v>
      </c>
      <c r="H69" s="19">
        <v>35.184792030000224</v>
      </c>
      <c r="I69" s="19">
        <v>60.67338311999993</v>
      </c>
      <c r="J69" s="19">
        <v>56.06848193999997</v>
      </c>
      <c r="K69" s="19">
        <v>59.250677499999895</v>
      </c>
      <c r="L69" s="19">
        <v>37.938163921000026</v>
      </c>
      <c r="M69" s="19">
        <v>40.70374056999986</v>
      </c>
      <c r="N69" s="19">
        <v>51.32425491999992</v>
      </c>
      <c r="O69" s="19">
        <v>67.43107689000001</v>
      </c>
      <c r="P69" s="19">
        <v>86.36342519999997</v>
      </c>
      <c r="Q69" s="19">
        <v>48.468786890000004</v>
      </c>
      <c r="R69" s="19">
        <v>36.00679803999992</v>
      </c>
      <c r="S69" s="3"/>
      <c r="T69" s="19">
        <v>52.41210507</v>
      </c>
      <c r="U69" s="20">
        <v>57.850669494999856</v>
      </c>
      <c r="V69" s="20">
        <v>33.81489159999998</v>
      </c>
      <c r="W69" s="20">
        <v>37.778439820000024</v>
      </c>
    </row>
    <row r="70" spans="1:23" ht="15.75">
      <c r="A70" s="24" t="s">
        <v>645</v>
      </c>
      <c r="B70" s="19">
        <v>-133.56382000000002</v>
      </c>
      <c r="C70" s="19">
        <v>-152.634305</v>
      </c>
      <c r="D70" s="19">
        <v>-180.627873</v>
      </c>
      <c r="E70" s="19">
        <v>-131.178449</v>
      </c>
      <c r="F70" s="19"/>
      <c r="G70" s="19">
        <v>-132.587016</v>
      </c>
      <c r="H70" s="19">
        <v>-133.915765</v>
      </c>
      <c r="I70" s="19">
        <v>-139.48805</v>
      </c>
      <c r="J70" s="19">
        <v>-170.479366</v>
      </c>
      <c r="K70" s="19">
        <v>-148.74333099999998</v>
      </c>
      <c r="L70" s="19">
        <v>-136.30804099999997</v>
      </c>
      <c r="M70" s="19">
        <v>-135.350236</v>
      </c>
      <c r="N70" s="19">
        <v>-134.747685</v>
      </c>
      <c r="O70" s="19">
        <v>-135.85486899999998</v>
      </c>
      <c r="P70" s="19">
        <v>-135.785291</v>
      </c>
      <c r="Q70" s="19">
        <v>-135.393941</v>
      </c>
      <c r="R70" s="19">
        <v>-132.176377</v>
      </c>
      <c r="S70" s="3"/>
      <c r="T70" s="19">
        <v>-130.52841099999998</v>
      </c>
      <c r="U70" s="20">
        <v>-130.25674899999999</v>
      </c>
      <c r="V70" s="20">
        <v>-168.733067</v>
      </c>
      <c r="W70" s="20">
        <v>-129.20918000000003</v>
      </c>
    </row>
    <row r="71" spans="1:23" ht="15.75">
      <c r="A71" s="3" t="s">
        <v>611</v>
      </c>
      <c r="B71" s="19"/>
      <c r="C71" s="19"/>
      <c r="D71" s="19"/>
      <c r="E71" s="19"/>
      <c r="F71" s="19"/>
      <c r="G71" s="19"/>
      <c r="H71" s="19"/>
      <c r="I71" s="19"/>
      <c r="J71" s="19"/>
      <c r="K71" s="19"/>
      <c r="L71" s="19"/>
      <c r="M71" s="19"/>
      <c r="N71" s="19"/>
      <c r="O71" s="19"/>
      <c r="P71" s="19"/>
      <c r="Q71" s="19"/>
      <c r="R71" s="19"/>
      <c r="S71" s="3"/>
      <c r="T71" s="19"/>
      <c r="U71" s="20"/>
      <c r="V71" s="20"/>
      <c r="W71" s="20"/>
    </row>
    <row r="72" spans="1:23" ht="15.75">
      <c r="A72" s="12" t="s">
        <v>646</v>
      </c>
      <c r="B72" s="31"/>
      <c r="C72" s="31"/>
      <c r="D72" s="31"/>
      <c r="E72" s="31"/>
      <c r="F72" s="31"/>
      <c r="G72" s="31"/>
      <c r="H72" s="31"/>
      <c r="I72" s="31"/>
      <c r="J72" s="31"/>
      <c r="K72" s="31"/>
      <c r="L72" s="31"/>
      <c r="M72" s="31"/>
      <c r="N72" s="31"/>
      <c r="O72" s="31"/>
      <c r="P72" s="31"/>
      <c r="Q72" s="31"/>
      <c r="R72" s="19"/>
      <c r="S72" s="3"/>
      <c r="T72" s="19"/>
      <c r="U72" s="20"/>
      <c r="V72" s="21"/>
      <c r="W72" s="20"/>
    </row>
    <row r="73" spans="1:23" ht="15.75">
      <c r="A73" s="3"/>
      <c r="B73" s="31"/>
      <c r="C73" s="31"/>
      <c r="D73" s="31"/>
      <c r="E73" s="31"/>
      <c r="F73" s="31"/>
      <c r="G73" s="31"/>
      <c r="H73" s="31"/>
      <c r="I73" s="31"/>
      <c r="J73" s="31"/>
      <c r="K73" s="31"/>
      <c r="L73" s="31"/>
      <c r="M73" s="31"/>
      <c r="N73" s="31"/>
      <c r="O73" s="31"/>
      <c r="P73" s="31"/>
      <c r="Q73" s="31"/>
      <c r="R73" s="19"/>
      <c r="S73" s="3"/>
      <c r="T73" s="19"/>
      <c r="U73" s="20"/>
      <c r="V73" s="20"/>
      <c r="W73" s="20"/>
    </row>
    <row r="74" spans="1:23" ht="15.75">
      <c r="A74" s="12" t="s">
        <v>647</v>
      </c>
      <c r="B74" s="13">
        <v>6127.02587548</v>
      </c>
      <c r="C74" s="13">
        <v>8772.64156247</v>
      </c>
      <c r="D74" s="13">
        <v>10138.4272114</v>
      </c>
      <c r="E74" s="13">
        <v>11516.442866972</v>
      </c>
      <c r="F74" s="13"/>
      <c r="G74" s="13">
        <v>11747.00565223</v>
      </c>
      <c r="H74" s="13">
        <v>13138.25034953</v>
      </c>
      <c r="I74" s="13">
        <v>12745.71339755</v>
      </c>
      <c r="J74" s="13">
        <v>12658.77310567</v>
      </c>
      <c r="K74" s="13">
        <v>12760.39408044</v>
      </c>
      <c r="L74" s="13">
        <v>13564.468357019</v>
      </c>
      <c r="M74" s="13">
        <v>14060.656646039999</v>
      </c>
      <c r="N74" s="13">
        <v>14165.28315869</v>
      </c>
      <c r="O74" s="13">
        <v>13251.45614621</v>
      </c>
      <c r="P74" s="13">
        <v>13751.492940439999</v>
      </c>
      <c r="Q74" s="13">
        <v>14140.992585749998</v>
      </c>
      <c r="R74" s="13">
        <v>13977.699755589998</v>
      </c>
      <c r="S74" s="3"/>
      <c r="T74" s="13">
        <v>15286.87379756</v>
      </c>
      <c r="U74" s="15">
        <v>15122.336486060001</v>
      </c>
      <c r="V74" s="15">
        <v>15062.747489639998</v>
      </c>
      <c r="W74" s="15">
        <v>14206.492017419998</v>
      </c>
    </row>
    <row r="75" spans="1:23" ht="15.75">
      <c r="A75" s="27" t="s">
        <v>631</v>
      </c>
      <c r="B75" s="25">
        <v>701.0951719999999</v>
      </c>
      <c r="C75" s="25">
        <v>759.075139</v>
      </c>
      <c r="D75" s="25">
        <v>817.995016</v>
      </c>
      <c r="E75" s="25">
        <v>910.8580000000001</v>
      </c>
      <c r="F75" s="25"/>
      <c r="G75" s="25">
        <v>819.057781</v>
      </c>
      <c r="H75" s="25">
        <v>841.007481</v>
      </c>
      <c r="I75" s="25">
        <v>864.976924</v>
      </c>
      <c r="J75" s="25">
        <v>898.73175</v>
      </c>
      <c r="K75" s="25">
        <v>874.3583580000001</v>
      </c>
      <c r="L75" s="25">
        <v>873.541884</v>
      </c>
      <c r="M75" s="25">
        <v>880.462934</v>
      </c>
      <c r="N75" s="25">
        <v>883.146572</v>
      </c>
      <c r="O75" s="25">
        <v>928.43841</v>
      </c>
      <c r="P75" s="25">
        <v>914.679153</v>
      </c>
      <c r="Q75" s="25">
        <v>925.80229</v>
      </c>
      <c r="R75" s="13">
        <v>935.2632229999999</v>
      </c>
      <c r="S75" s="3"/>
      <c r="T75" s="13">
        <v>836.0271799999999</v>
      </c>
      <c r="U75" s="15">
        <v>833.176795</v>
      </c>
      <c r="V75" s="15">
        <v>850.856983</v>
      </c>
      <c r="W75" s="15">
        <v>914.824915</v>
      </c>
    </row>
    <row r="76" spans="1:23" ht="15.75">
      <c r="A76" s="27" t="s">
        <v>648</v>
      </c>
      <c r="B76" s="25">
        <v>2601.6722171700003</v>
      </c>
      <c r="C76" s="25">
        <v>2035.82051787</v>
      </c>
      <c r="D76" s="25">
        <v>2771.24092546</v>
      </c>
      <c r="E76" s="25">
        <v>3302.83536502</v>
      </c>
      <c r="F76" s="25"/>
      <c r="G76" s="25">
        <v>3628.5338398900003</v>
      </c>
      <c r="H76" s="25">
        <v>3921.39597689</v>
      </c>
      <c r="I76" s="25">
        <v>3726.8256888499996</v>
      </c>
      <c r="J76" s="25">
        <v>5630.95255973</v>
      </c>
      <c r="K76" s="25">
        <v>3831.1756394900003</v>
      </c>
      <c r="L76" s="25">
        <v>4391.072983810001</v>
      </c>
      <c r="M76" s="25">
        <v>4180.03251032</v>
      </c>
      <c r="N76" s="25">
        <v>4541.67311115</v>
      </c>
      <c r="O76" s="25">
        <v>4552.26747875</v>
      </c>
      <c r="P76" s="25">
        <v>4567.19428942</v>
      </c>
      <c r="Q76" s="25">
        <v>4629.56817744</v>
      </c>
      <c r="R76" s="13">
        <v>4470.2984282</v>
      </c>
      <c r="S76" s="3"/>
      <c r="T76" s="13">
        <v>6082.33718574</v>
      </c>
      <c r="U76" s="15">
        <v>6038.937156149999</v>
      </c>
      <c r="V76" s="15">
        <v>10338.079083839999</v>
      </c>
      <c r="W76" s="15">
        <v>11089.612625169999</v>
      </c>
    </row>
    <row r="77" spans="1:23" ht="15.75">
      <c r="A77" s="18" t="s">
        <v>633</v>
      </c>
      <c r="B77" s="19">
        <v>274.90735617</v>
      </c>
      <c r="C77" s="19">
        <v>292.78954887000003</v>
      </c>
      <c r="D77" s="19">
        <v>521.2099504600001</v>
      </c>
      <c r="E77" s="19">
        <v>352.90422501999996</v>
      </c>
      <c r="F77" s="19"/>
      <c r="G77" s="19">
        <v>382.39796589</v>
      </c>
      <c r="H77" s="19">
        <v>612.6294938899999</v>
      </c>
      <c r="I77" s="19">
        <v>875.18947464</v>
      </c>
      <c r="J77" s="19">
        <v>663.40198463</v>
      </c>
      <c r="K77" s="19">
        <v>350.89763708</v>
      </c>
      <c r="L77" s="19">
        <v>466.3773509</v>
      </c>
      <c r="M77" s="19">
        <v>445.07014093</v>
      </c>
      <c r="N77" s="19">
        <v>460.03781382999995</v>
      </c>
      <c r="O77" s="19">
        <v>598.86490375</v>
      </c>
      <c r="P77" s="19">
        <v>463.48639743999996</v>
      </c>
      <c r="Q77" s="19">
        <v>499.2831854</v>
      </c>
      <c r="R77" s="19">
        <v>460.0629502</v>
      </c>
      <c r="S77" s="3"/>
      <c r="T77" s="19">
        <v>553.8553995</v>
      </c>
      <c r="U77" s="20">
        <v>634.98225255</v>
      </c>
      <c r="V77" s="20">
        <v>765.35008728</v>
      </c>
      <c r="W77" s="20">
        <v>722.29558461</v>
      </c>
    </row>
    <row r="78" spans="1:23" ht="18">
      <c r="A78" s="18" t="s">
        <v>656</v>
      </c>
      <c r="B78" s="19">
        <v>2326.764861</v>
      </c>
      <c r="C78" s="19">
        <v>1743.030969</v>
      </c>
      <c r="D78" s="19">
        <v>2250.030975</v>
      </c>
      <c r="E78" s="19">
        <v>2949.93114</v>
      </c>
      <c r="F78" s="19"/>
      <c r="G78" s="19">
        <v>3246.135874</v>
      </c>
      <c r="H78" s="19">
        <v>3308.766483</v>
      </c>
      <c r="I78" s="19">
        <v>2851.6362142099997</v>
      </c>
      <c r="J78" s="19">
        <v>4967.5505751</v>
      </c>
      <c r="K78" s="19">
        <v>3480.27800241</v>
      </c>
      <c r="L78" s="19">
        <v>3924.6956329100003</v>
      </c>
      <c r="M78" s="19">
        <v>3734.9623693900003</v>
      </c>
      <c r="N78" s="19">
        <v>4081.63529732</v>
      </c>
      <c r="O78" s="19">
        <v>3953.402575</v>
      </c>
      <c r="P78" s="19">
        <v>4103.707891980001</v>
      </c>
      <c r="Q78" s="19">
        <v>4130.28499204</v>
      </c>
      <c r="R78" s="19">
        <v>4010.2354779999996</v>
      </c>
      <c r="S78" s="3"/>
      <c r="T78" s="19">
        <v>5528.48178624</v>
      </c>
      <c r="U78" s="20">
        <v>5403.954903599999</v>
      </c>
      <c r="V78" s="20">
        <v>9572.72899656</v>
      </c>
      <c r="W78" s="20">
        <v>10367.31704056</v>
      </c>
    </row>
    <row r="79" spans="1:23" ht="15.75">
      <c r="A79" s="27" t="s">
        <v>634</v>
      </c>
      <c r="B79" s="29">
        <v>3.31883631</v>
      </c>
      <c r="C79" s="29">
        <v>57.3200357</v>
      </c>
      <c r="D79" s="29">
        <v>59.87652594</v>
      </c>
      <c r="E79" s="29">
        <v>603.4088679519999</v>
      </c>
      <c r="F79" s="29"/>
      <c r="G79" s="29">
        <v>464.36819634</v>
      </c>
      <c r="H79" s="29">
        <v>685.5004376400001</v>
      </c>
      <c r="I79" s="29">
        <v>473.56242990999993</v>
      </c>
      <c r="J79" s="29">
        <v>206.44476004</v>
      </c>
      <c r="K79" s="29">
        <v>332.45816236</v>
      </c>
      <c r="L79" s="29">
        <v>29.097728119000003</v>
      </c>
      <c r="M79" s="29">
        <v>398.46626011</v>
      </c>
      <c r="N79" s="29">
        <v>419.20068586</v>
      </c>
      <c r="O79" s="29">
        <v>244.12551046000002</v>
      </c>
      <c r="P79" s="29">
        <v>20.54344</v>
      </c>
      <c r="Q79" s="29">
        <v>43.99984535</v>
      </c>
      <c r="R79" s="13">
        <v>166.24077638999998</v>
      </c>
      <c r="S79" s="3"/>
      <c r="T79" s="32">
        <v>661.07700006</v>
      </c>
      <c r="U79" s="15">
        <v>823.14956951</v>
      </c>
      <c r="V79" s="15">
        <v>270.65061836</v>
      </c>
      <c r="W79" s="15">
        <v>77.81677781</v>
      </c>
    </row>
    <row r="80" spans="1:23" ht="15.75">
      <c r="A80" s="18" t="s">
        <v>625</v>
      </c>
      <c r="B80" s="19">
        <v>0.19511889999999998</v>
      </c>
      <c r="C80" s="19">
        <v>0.28142526000000007</v>
      </c>
      <c r="D80" s="19">
        <v>1.33218104</v>
      </c>
      <c r="E80" s="19">
        <v>0.06859657000000001</v>
      </c>
      <c r="F80" s="19"/>
      <c r="G80" s="19">
        <v>0.09704574</v>
      </c>
      <c r="H80" s="19">
        <v>0.13473291</v>
      </c>
      <c r="I80" s="19">
        <v>0.09283485</v>
      </c>
      <c r="J80" s="19">
        <v>0.13349254000000002</v>
      </c>
      <c r="K80" s="19">
        <v>0.07064642</v>
      </c>
      <c r="L80" s="19">
        <v>0.07324029</v>
      </c>
      <c r="M80" s="19">
        <v>0.08761479</v>
      </c>
      <c r="N80" s="19">
        <v>0.10795136</v>
      </c>
      <c r="O80" s="19">
        <v>0.07838821</v>
      </c>
      <c r="P80" s="19">
        <v>0.14403961</v>
      </c>
      <c r="Q80" s="19">
        <v>0.10099631999999999</v>
      </c>
      <c r="R80" s="19">
        <v>2.0693632999999996</v>
      </c>
      <c r="S80" s="3"/>
      <c r="T80" s="19">
        <v>0.1452503</v>
      </c>
      <c r="U80" s="20">
        <v>0.14997304</v>
      </c>
      <c r="V80" s="20">
        <v>0.12459884</v>
      </c>
      <c r="W80" s="20">
        <v>0.13832557</v>
      </c>
    </row>
    <row r="81" spans="1:23" ht="15.75">
      <c r="A81" s="18" t="s">
        <v>626</v>
      </c>
      <c r="B81" s="21" t="s">
        <v>608</v>
      </c>
      <c r="C81" s="21" t="s">
        <v>608</v>
      </c>
      <c r="D81" s="21" t="s">
        <v>608</v>
      </c>
      <c r="E81" s="21" t="s">
        <v>608</v>
      </c>
      <c r="F81" s="21"/>
      <c r="G81" s="21" t="s">
        <v>608</v>
      </c>
      <c r="H81" s="21" t="s">
        <v>608</v>
      </c>
      <c r="I81" s="21" t="s">
        <v>608</v>
      </c>
      <c r="J81" s="21" t="s">
        <v>608</v>
      </c>
      <c r="K81" s="21" t="s">
        <v>608</v>
      </c>
      <c r="L81" s="21" t="s">
        <v>608</v>
      </c>
      <c r="M81" s="21" t="s">
        <v>608</v>
      </c>
      <c r="N81" s="21" t="s">
        <v>608</v>
      </c>
      <c r="O81" s="21" t="s">
        <v>608</v>
      </c>
      <c r="P81" s="21" t="s">
        <v>608</v>
      </c>
      <c r="Q81" s="21" t="s">
        <v>608</v>
      </c>
      <c r="R81" s="21" t="s">
        <v>608</v>
      </c>
      <c r="S81" s="3"/>
      <c r="T81" s="21" t="s">
        <v>608</v>
      </c>
      <c r="U81" s="21" t="s">
        <v>608</v>
      </c>
      <c r="V81" s="21" t="s">
        <v>608</v>
      </c>
      <c r="W81" s="21" t="s">
        <v>608</v>
      </c>
    </row>
    <row r="82" spans="1:23" ht="15.75">
      <c r="A82" s="18" t="s">
        <v>627</v>
      </c>
      <c r="B82" s="19">
        <v>1.9007747099999999</v>
      </c>
      <c r="C82" s="19">
        <v>54.56147775</v>
      </c>
      <c r="D82" s="19">
        <v>55.571909829999996</v>
      </c>
      <c r="E82" s="19">
        <v>599.72660216</v>
      </c>
      <c r="F82" s="19"/>
      <c r="G82" s="19">
        <v>460.51409448</v>
      </c>
      <c r="H82" s="19">
        <v>681.5807655000001</v>
      </c>
      <c r="I82" s="19">
        <v>469.6666686</v>
      </c>
      <c r="J82" s="19">
        <v>201.75624424</v>
      </c>
      <c r="K82" s="19">
        <v>327.89754465</v>
      </c>
      <c r="L82" s="19">
        <v>24.570305610000002</v>
      </c>
      <c r="M82" s="19">
        <v>393.94444133</v>
      </c>
      <c r="N82" s="19">
        <v>414.64530621</v>
      </c>
      <c r="O82" s="19">
        <v>239.55945827</v>
      </c>
      <c r="P82" s="19">
        <v>15.98886296</v>
      </c>
      <c r="Q82" s="19">
        <v>39.52542945</v>
      </c>
      <c r="R82" s="19">
        <v>159.90246070999999</v>
      </c>
      <c r="S82" s="3"/>
      <c r="T82" s="19">
        <v>656.69539006</v>
      </c>
      <c r="U82" s="20">
        <v>818.18612497</v>
      </c>
      <c r="V82" s="20">
        <v>265.75553256</v>
      </c>
      <c r="W82" s="20">
        <v>72.93662699</v>
      </c>
    </row>
    <row r="83" spans="1:23" ht="15.75">
      <c r="A83" s="18" t="s">
        <v>628</v>
      </c>
      <c r="B83" s="21" t="s">
        <v>608</v>
      </c>
      <c r="C83" s="21" t="s">
        <v>608</v>
      </c>
      <c r="D83" s="21" t="s">
        <v>608</v>
      </c>
      <c r="E83" s="21" t="s">
        <v>608</v>
      </c>
      <c r="F83" s="21"/>
      <c r="G83" s="21" t="s">
        <v>608</v>
      </c>
      <c r="H83" s="21" t="s">
        <v>608</v>
      </c>
      <c r="I83" s="21" t="s">
        <v>608</v>
      </c>
      <c r="J83" s="21" t="s">
        <v>608</v>
      </c>
      <c r="K83" s="21" t="s">
        <v>608</v>
      </c>
      <c r="L83" s="21" t="s">
        <v>608</v>
      </c>
      <c r="M83" s="21" t="s">
        <v>608</v>
      </c>
      <c r="N83" s="21" t="s">
        <v>608</v>
      </c>
      <c r="O83" s="21" t="s">
        <v>608</v>
      </c>
      <c r="P83" s="21" t="s">
        <v>608</v>
      </c>
      <c r="Q83" s="21" t="s">
        <v>608</v>
      </c>
      <c r="R83" s="21" t="s">
        <v>608</v>
      </c>
      <c r="S83" s="3"/>
      <c r="T83" s="21" t="s">
        <v>608</v>
      </c>
      <c r="U83" s="21" t="s">
        <v>608</v>
      </c>
      <c r="V83" s="21" t="s">
        <v>608</v>
      </c>
      <c r="W83" s="21" t="s">
        <v>608</v>
      </c>
    </row>
    <row r="84" spans="1:23" ht="15.75">
      <c r="A84" s="18" t="s">
        <v>629</v>
      </c>
      <c r="B84" s="19">
        <v>1.2229427</v>
      </c>
      <c r="C84" s="19">
        <v>2.47713269</v>
      </c>
      <c r="D84" s="19">
        <v>2.97243507</v>
      </c>
      <c r="E84" s="19">
        <v>3.613669222</v>
      </c>
      <c r="F84" s="19"/>
      <c r="G84" s="19">
        <v>3.7570561199999997</v>
      </c>
      <c r="H84" s="19">
        <v>3.78493923</v>
      </c>
      <c r="I84" s="19">
        <v>3.80292646</v>
      </c>
      <c r="J84" s="19">
        <v>4.55502326</v>
      </c>
      <c r="K84" s="19">
        <v>4.489971290000001</v>
      </c>
      <c r="L84" s="19">
        <v>4.454182219</v>
      </c>
      <c r="M84" s="19">
        <v>4.43420399</v>
      </c>
      <c r="N84" s="19">
        <v>4.4474282899999995</v>
      </c>
      <c r="O84" s="19">
        <v>4.487663980000001</v>
      </c>
      <c r="P84" s="19">
        <v>4.410537430000001</v>
      </c>
      <c r="Q84" s="19">
        <v>4.37341958</v>
      </c>
      <c r="R84" s="19">
        <v>4.26895238</v>
      </c>
      <c r="S84" s="3"/>
      <c r="T84" s="19">
        <v>4.2363597</v>
      </c>
      <c r="U84" s="20">
        <v>4.8134715</v>
      </c>
      <c r="V84" s="20">
        <v>4.77048696</v>
      </c>
      <c r="W84" s="20">
        <v>4.74182525</v>
      </c>
    </row>
    <row r="85" spans="1:23" ht="15.75">
      <c r="A85" s="27" t="s">
        <v>649</v>
      </c>
      <c r="B85" s="25">
        <v>2820.93965</v>
      </c>
      <c r="C85" s="25">
        <v>5920.4258699</v>
      </c>
      <c r="D85" s="25">
        <v>6489.314743999999</v>
      </c>
      <c r="E85" s="25">
        <v>6699.340634</v>
      </c>
      <c r="F85" s="25"/>
      <c r="G85" s="25">
        <v>6835.045835000001</v>
      </c>
      <c r="H85" s="25">
        <v>7690.3464539999995</v>
      </c>
      <c r="I85" s="25">
        <v>7680.3483547900005</v>
      </c>
      <c r="J85" s="25">
        <v>5922.6440359</v>
      </c>
      <c r="K85" s="25">
        <v>7722.4019205899995</v>
      </c>
      <c r="L85" s="25">
        <v>8270.75576109</v>
      </c>
      <c r="M85" s="25">
        <v>8601.69494161</v>
      </c>
      <c r="N85" s="25">
        <v>8321.26278968</v>
      </c>
      <c r="O85" s="25">
        <v>7526.624747</v>
      </c>
      <c r="P85" s="25">
        <v>8249.076058019999</v>
      </c>
      <c r="Q85" s="25">
        <v>8541.62227296</v>
      </c>
      <c r="R85" s="13">
        <v>8405.897328</v>
      </c>
      <c r="S85" s="3"/>
      <c r="T85" s="13">
        <v>7707.43243176</v>
      </c>
      <c r="U85" s="15">
        <v>7427.072965400001</v>
      </c>
      <c r="V85" s="15">
        <v>3603.16080444</v>
      </c>
      <c r="W85" s="15">
        <v>2124.2376994399997</v>
      </c>
    </row>
    <row r="86" spans="1:23" ht="18">
      <c r="A86" s="18" t="s">
        <v>653</v>
      </c>
      <c r="B86" s="19">
        <v>644.937567</v>
      </c>
      <c r="C86" s="19">
        <v>1819.3922654</v>
      </c>
      <c r="D86" s="19">
        <v>1904.839915</v>
      </c>
      <c r="E86" s="19">
        <v>1008.297987</v>
      </c>
      <c r="F86" s="19"/>
      <c r="G86" s="19">
        <v>1099.114043</v>
      </c>
      <c r="H86" s="19">
        <v>1291.698767</v>
      </c>
      <c r="I86" s="19">
        <v>1275.2519248300002</v>
      </c>
      <c r="J86" s="19">
        <v>955.7557464</v>
      </c>
      <c r="K86" s="19">
        <v>1113.26262565</v>
      </c>
      <c r="L86" s="19">
        <v>1312.0043232</v>
      </c>
      <c r="M86" s="19">
        <v>1349.70936155</v>
      </c>
      <c r="N86" s="19">
        <v>1207.8400419400014</v>
      </c>
      <c r="O86" s="19">
        <v>1266.313997</v>
      </c>
      <c r="P86" s="19">
        <v>1318.8309769999998</v>
      </c>
      <c r="Q86" s="19">
        <v>1476.62340003</v>
      </c>
      <c r="R86" s="19">
        <v>1408.8506743</v>
      </c>
      <c r="S86" s="3"/>
      <c r="T86" s="19">
        <v>616.0997354</v>
      </c>
      <c r="U86" s="20">
        <v>636.24628</v>
      </c>
      <c r="V86" s="20">
        <v>722.71130468</v>
      </c>
      <c r="W86" s="20">
        <v>367.9838328</v>
      </c>
    </row>
    <row r="87" spans="1:23" ht="15.75">
      <c r="A87" s="18" t="s">
        <v>626</v>
      </c>
      <c r="B87" s="21" t="s">
        <v>608</v>
      </c>
      <c r="C87" s="21" t="s">
        <v>608</v>
      </c>
      <c r="D87" s="21" t="s">
        <v>608</v>
      </c>
      <c r="E87" s="21" t="s">
        <v>608</v>
      </c>
      <c r="F87" s="21"/>
      <c r="G87" s="21" t="s">
        <v>608</v>
      </c>
      <c r="H87" s="21" t="s">
        <v>608</v>
      </c>
      <c r="I87" s="21" t="s">
        <v>608</v>
      </c>
      <c r="J87" s="21" t="s">
        <v>608</v>
      </c>
      <c r="K87" s="21" t="s">
        <v>608</v>
      </c>
      <c r="L87" s="21" t="s">
        <v>608</v>
      </c>
      <c r="M87" s="21" t="s">
        <v>608</v>
      </c>
      <c r="N87" s="21" t="s">
        <v>608</v>
      </c>
      <c r="O87" s="21" t="s">
        <v>608</v>
      </c>
      <c r="P87" s="21" t="s">
        <v>608</v>
      </c>
      <c r="Q87" s="21" t="s">
        <v>608</v>
      </c>
      <c r="R87" s="21" t="s">
        <v>608</v>
      </c>
      <c r="S87" s="3"/>
      <c r="T87" s="21" t="s">
        <v>608</v>
      </c>
      <c r="U87" s="21" t="s">
        <v>608</v>
      </c>
      <c r="V87" s="21" t="s">
        <v>608</v>
      </c>
      <c r="W87" s="21" t="s">
        <v>608</v>
      </c>
    </row>
    <row r="88" spans="1:23" ht="15.75">
      <c r="A88" s="18" t="s">
        <v>627</v>
      </c>
      <c r="B88" s="21" t="s">
        <v>608</v>
      </c>
      <c r="C88" s="21" t="s">
        <v>608</v>
      </c>
      <c r="D88" s="21" t="s">
        <v>608</v>
      </c>
      <c r="E88" s="21" t="s">
        <v>608</v>
      </c>
      <c r="F88" s="21"/>
      <c r="G88" s="21" t="s">
        <v>608</v>
      </c>
      <c r="H88" s="21" t="s">
        <v>608</v>
      </c>
      <c r="I88" s="21" t="s">
        <v>608</v>
      </c>
      <c r="J88" s="21" t="s">
        <v>608</v>
      </c>
      <c r="K88" s="21" t="s">
        <v>608</v>
      </c>
      <c r="L88" s="21" t="s">
        <v>608</v>
      </c>
      <c r="M88" s="21" t="s">
        <v>608</v>
      </c>
      <c r="N88" s="21" t="s">
        <v>608</v>
      </c>
      <c r="O88" s="21" t="s">
        <v>608</v>
      </c>
      <c r="P88" s="21" t="s">
        <v>608</v>
      </c>
      <c r="Q88" s="21" t="s">
        <v>608</v>
      </c>
      <c r="R88" s="21" t="s">
        <v>608</v>
      </c>
      <c r="S88" s="3"/>
      <c r="T88" s="21" t="s">
        <v>608</v>
      </c>
      <c r="U88" s="21" t="s">
        <v>608</v>
      </c>
      <c r="V88" s="21" t="s">
        <v>608</v>
      </c>
      <c r="W88" s="21" t="s">
        <v>608</v>
      </c>
    </row>
    <row r="89" spans="1:23" ht="15.75">
      <c r="A89" s="18" t="s">
        <v>628</v>
      </c>
      <c r="B89" s="21" t="s">
        <v>608</v>
      </c>
      <c r="C89" s="21" t="s">
        <v>608</v>
      </c>
      <c r="D89" s="21" t="s">
        <v>608</v>
      </c>
      <c r="E89" s="21" t="s">
        <v>608</v>
      </c>
      <c r="F89" s="21"/>
      <c r="G89" s="21" t="s">
        <v>608</v>
      </c>
      <c r="H89" s="21" t="s">
        <v>608</v>
      </c>
      <c r="I89" s="21" t="s">
        <v>608</v>
      </c>
      <c r="J89" s="21" t="s">
        <v>608</v>
      </c>
      <c r="K89" s="21" t="s">
        <v>608</v>
      </c>
      <c r="L89" s="21" t="s">
        <v>608</v>
      </c>
      <c r="M89" s="21" t="s">
        <v>608</v>
      </c>
      <c r="N89" s="21" t="s">
        <v>608</v>
      </c>
      <c r="O89" s="21" t="s">
        <v>608</v>
      </c>
      <c r="P89" s="21" t="s">
        <v>608</v>
      </c>
      <c r="Q89" s="21" t="s">
        <v>608</v>
      </c>
      <c r="R89" s="21" t="s">
        <v>608</v>
      </c>
      <c r="S89" s="3"/>
      <c r="T89" s="21" t="s">
        <v>608</v>
      </c>
      <c r="U89" s="21" t="s">
        <v>608</v>
      </c>
      <c r="V89" s="21" t="s">
        <v>608</v>
      </c>
      <c r="W89" s="21" t="s">
        <v>608</v>
      </c>
    </row>
    <row r="90" spans="1:23" ht="18">
      <c r="A90" s="33" t="s">
        <v>654</v>
      </c>
      <c r="B90" s="34">
        <v>2176.002083</v>
      </c>
      <c r="C90" s="34">
        <v>4101.0336045</v>
      </c>
      <c r="D90" s="34">
        <v>4584.474829</v>
      </c>
      <c r="E90" s="34">
        <v>5691.042647</v>
      </c>
      <c r="F90" s="34"/>
      <c r="G90" s="34">
        <v>5735.931792</v>
      </c>
      <c r="H90" s="34">
        <v>6398.647687</v>
      </c>
      <c r="I90" s="34">
        <v>6405.09642996</v>
      </c>
      <c r="J90" s="34">
        <v>4966.8882895</v>
      </c>
      <c r="K90" s="34">
        <v>6609.13929494</v>
      </c>
      <c r="L90" s="34">
        <v>6958.75143789</v>
      </c>
      <c r="M90" s="34">
        <v>7251.98558006</v>
      </c>
      <c r="N90" s="34">
        <v>7113.422747739999</v>
      </c>
      <c r="O90" s="34">
        <v>6260.31075</v>
      </c>
      <c r="P90" s="34">
        <v>6930.245081019999</v>
      </c>
      <c r="Q90" s="34">
        <v>7064.998872929999</v>
      </c>
      <c r="R90" s="34">
        <v>6997.046653699999</v>
      </c>
      <c r="S90" s="34"/>
      <c r="T90" s="34">
        <v>7091.33269636</v>
      </c>
      <c r="U90" s="34">
        <v>6790.8266854</v>
      </c>
      <c r="V90" s="34">
        <v>2880.44949976</v>
      </c>
      <c r="W90" s="34">
        <v>1756.2538666399996</v>
      </c>
    </row>
    <row r="91" spans="1:23" ht="15.75">
      <c r="A91" s="35" t="s">
        <v>650</v>
      </c>
      <c r="B91" s="3"/>
      <c r="C91" s="3"/>
      <c r="D91" s="3"/>
      <c r="E91" s="3"/>
      <c r="F91" s="3"/>
      <c r="G91" s="3"/>
      <c r="H91" s="3"/>
      <c r="I91" s="3"/>
      <c r="J91" s="3"/>
      <c r="K91" s="3"/>
      <c r="L91" s="3"/>
      <c r="M91" s="3"/>
      <c r="N91" s="3"/>
      <c r="O91" s="3"/>
      <c r="P91" s="3"/>
      <c r="Q91" s="3"/>
      <c r="S91" s="3"/>
      <c r="T91" s="3"/>
      <c r="U91" s="4"/>
      <c r="V91" s="20"/>
      <c r="W91" s="4"/>
    </row>
    <row r="92" spans="1:23" ht="15.75">
      <c r="A92" s="3" t="s">
        <v>651</v>
      </c>
      <c r="B92" s="3"/>
      <c r="C92" s="3"/>
      <c r="D92" s="3"/>
      <c r="E92" s="3"/>
      <c r="F92" s="3"/>
      <c r="G92" s="3"/>
      <c r="H92" s="3"/>
      <c r="I92" s="3"/>
      <c r="J92" s="3"/>
      <c r="K92" s="3"/>
      <c r="L92" s="3"/>
      <c r="M92" s="3"/>
      <c r="N92" s="3"/>
      <c r="O92" s="3"/>
      <c r="P92" s="3"/>
      <c r="Q92" s="3"/>
      <c r="R92" s="2"/>
      <c r="S92" s="3"/>
      <c r="U92" s="4"/>
      <c r="W92" s="4"/>
    </row>
    <row r="93" spans="1:23" ht="15.75">
      <c r="A93" s="36" t="s">
        <v>652</v>
      </c>
      <c r="B93" s="3"/>
      <c r="C93" s="3"/>
      <c r="D93" s="3"/>
      <c r="E93" s="3"/>
      <c r="F93" s="3"/>
      <c r="G93" s="3"/>
      <c r="H93" s="3"/>
      <c r="I93" s="3"/>
      <c r="J93" s="3"/>
      <c r="K93" s="3"/>
      <c r="L93" s="3"/>
      <c r="M93" s="3"/>
      <c r="N93" s="3"/>
      <c r="O93" s="3"/>
      <c r="P93" s="3"/>
      <c r="Q93" s="3"/>
      <c r="R93" s="2"/>
      <c r="S93" s="3"/>
      <c r="T93" s="3"/>
      <c r="U93" s="4"/>
      <c r="V93" s="4"/>
      <c r="W93" s="4"/>
    </row>
  </sheetData>
  <mergeCells count="1">
    <mergeCell ref="L4:M4"/>
  </mergeCells>
  <conditionalFormatting sqref="B72:Q73">
    <cfRule type="cellIs" priority="1" dxfId="0" operator="notBetween" stopIfTrue="1">
      <formula>-0.001</formula>
      <formula>0.001</formula>
    </cfRule>
  </conditionalFormatting>
  <printOptions/>
  <pageMargins left="0.75" right="0.75" top="1" bottom="1" header="0.5" footer="0.5"/>
  <pageSetup horizontalDpi="600" verticalDpi="600" orientation="portrait" paperSize="9" scale="30" r:id="rId1"/>
</worksheet>
</file>

<file path=xl/worksheets/sheet10.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140625" defaultRowHeight="12.75"/>
  <cols>
    <col min="1" max="1" width="16.00390625" style="0" customWidth="1"/>
    <col min="2" max="2" width="13.28125" style="0" customWidth="1"/>
    <col min="3" max="3" width="10.28125" style="0" customWidth="1"/>
    <col min="4" max="4" width="10.8515625" style="0" customWidth="1"/>
    <col min="5" max="5" width="9.8515625" style="0" customWidth="1"/>
    <col min="6" max="6" width="10.140625" style="0" customWidth="1"/>
    <col min="7" max="7" width="9.8515625" style="0" customWidth="1"/>
    <col min="8" max="9" width="10.00390625" style="0" customWidth="1"/>
    <col min="10" max="10" width="13.00390625" style="0" customWidth="1"/>
  </cols>
  <sheetData>
    <row r="1" spans="1:10" ht="18.75">
      <c r="A1" s="64" t="s">
        <v>894</v>
      </c>
      <c r="B1" s="262"/>
      <c r="C1" s="262"/>
      <c r="D1" s="262"/>
      <c r="E1" s="262"/>
      <c r="F1" s="262"/>
      <c r="G1" s="262"/>
      <c r="H1" s="262"/>
      <c r="I1" s="262"/>
      <c r="J1" s="262"/>
    </row>
    <row r="2" spans="1:10" ht="15.75">
      <c r="A2" s="262" t="s">
        <v>775</v>
      </c>
      <c r="B2" s="262"/>
      <c r="C2" s="262"/>
      <c r="D2" s="262"/>
      <c r="E2" s="262"/>
      <c r="F2" s="262"/>
      <c r="G2" s="262"/>
      <c r="H2" s="262"/>
      <c r="I2" s="262"/>
      <c r="J2" s="262"/>
    </row>
    <row r="3" spans="1:10" ht="18.75">
      <c r="A3" s="64" t="s">
        <v>895</v>
      </c>
      <c r="B3" s="262"/>
      <c r="C3" s="262"/>
      <c r="D3" s="262"/>
      <c r="E3" s="262"/>
      <c r="F3" s="262"/>
      <c r="G3" s="262"/>
      <c r="H3" s="262"/>
      <c r="I3" s="262"/>
      <c r="J3" s="262"/>
    </row>
    <row r="4" spans="1:10" ht="18.75">
      <c r="A4" s="64" t="s">
        <v>588</v>
      </c>
      <c r="B4" s="262"/>
      <c r="C4" s="262"/>
      <c r="D4" s="262"/>
      <c r="E4" s="262"/>
      <c r="F4" s="262"/>
      <c r="G4" s="262"/>
      <c r="H4" s="262"/>
      <c r="I4" s="262"/>
      <c r="J4" s="262"/>
    </row>
    <row r="5" spans="1:10" ht="15.75">
      <c r="A5" s="263" t="s">
        <v>840</v>
      </c>
      <c r="B5" s="263"/>
      <c r="C5" s="264" t="s">
        <v>896</v>
      </c>
      <c r="D5" s="264" t="s">
        <v>897</v>
      </c>
      <c r="E5" s="264" t="s">
        <v>898</v>
      </c>
      <c r="F5" s="264" t="s">
        <v>899</v>
      </c>
      <c r="G5" s="264" t="s">
        <v>900</v>
      </c>
      <c r="H5" s="264" t="s">
        <v>901</v>
      </c>
      <c r="I5" s="264" t="s">
        <v>902</v>
      </c>
      <c r="J5" s="264" t="s">
        <v>839</v>
      </c>
    </row>
    <row r="6" spans="1:10" ht="15.75">
      <c r="A6" s="262" t="s">
        <v>851</v>
      </c>
      <c r="B6" s="112"/>
      <c r="C6" s="151">
        <v>0.853</v>
      </c>
      <c r="D6" s="151">
        <v>5.112</v>
      </c>
      <c r="E6" s="151">
        <v>7.825</v>
      </c>
      <c r="F6" s="151">
        <v>28.29</v>
      </c>
      <c r="G6" s="151">
        <v>49.76</v>
      </c>
      <c r="H6" s="151">
        <v>110.8</v>
      </c>
      <c r="I6" s="151">
        <v>59.5</v>
      </c>
      <c r="J6" s="158">
        <v>262.14</v>
      </c>
    </row>
    <row r="7" spans="1:10" ht="15.75">
      <c r="A7" s="262" t="s">
        <v>887</v>
      </c>
      <c r="B7" s="112"/>
      <c r="C7" s="112">
        <v>0.8</v>
      </c>
      <c r="D7" s="112">
        <v>1.3</v>
      </c>
      <c r="E7" s="112">
        <v>8.1</v>
      </c>
      <c r="F7" s="112">
        <v>25.5</v>
      </c>
      <c r="G7" s="112">
        <v>48.3</v>
      </c>
      <c r="H7" s="112">
        <v>99.1</v>
      </c>
      <c r="I7" s="112">
        <v>103.2</v>
      </c>
      <c r="J7" s="158">
        <v>286.3</v>
      </c>
    </row>
    <row r="8" spans="1:10" ht="15.75">
      <c r="A8" s="262" t="s">
        <v>853</v>
      </c>
      <c r="B8" s="112"/>
      <c r="C8" s="151">
        <v>0.826</v>
      </c>
      <c r="D8" s="151">
        <v>1.032</v>
      </c>
      <c r="E8" s="151">
        <v>8.37</v>
      </c>
      <c r="F8" s="151">
        <v>25.36</v>
      </c>
      <c r="G8" s="151">
        <v>47.6</v>
      </c>
      <c r="H8" s="151">
        <v>83.95</v>
      </c>
      <c r="I8" s="151">
        <v>133.6</v>
      </c>
      <c r="J8" s="158">
        <v>300.738</v>
      </c>
    </row>
    <row r="9" spans="1:10" ht="15.75">
      <c r="A9" s="262" t="s">
        <v>854</v>
      </c>
      <c r="B9" s="112"/>
      <c r="C9" s="265">
        <v>0.819</v>
      </c>
      <c r="D9" s="265">
        <v>0.992</v>
      </c>
      <c r="E9" s="265">
        <v>9.39</v>
      </c>
      <c r="F9" s="265">
        <v>24.69</v>
      </c>
      <c r="G9" s="265">
        <v>45.06</v>
      </c>
      <c r="H9" s="265">
        <v>95.5</v>
      </c>
      <c r="I9" s="265">
        <v>167.3</v>
      </c>
      <c r="J9" s="158">
        <v>343.75100000000003</v>
      </c>
    </row>
    <row r="10" spans="1:10" ht="15.75">
      <c r="A10" s="262" t="s">
        <v>903</v>
      </c>
      <c r="B10" s="112"/>
      <c r="C10" s="265">
        <v>0.817</v>
      </c>
      <c r="D10" s="265">
        <v>0.974</v>
      </c>
      <c r="E10" s="265">
        <v>10.07</v>
      </c>
      <c r="F10" s="265">
        <v>27.14</v>
      </c>
      <c r="G10" s="265">
        <v>43.94</v>
      </c>
      <c r="H10" s="265">
        <v>87.75</v>
      </c>
      <c r="I10" s="112">
        <v>232.7</v>
      </c>
      <c r="J10" s="266">
        <v>403.39099999999996</v>
      </c>
    </row>
    <row r="11" spans="1:10" ht="15.75">
      <c r="A11" s="262" t="s">
        <v>904</v>
      </c>
      <c r="B11" s="112"/>
      <c r="C11" s="265">
        <v>0.8</v>
      </c>
      <c r="D11" s="265">
        <v>1</v>
      </c>
      <c r="E11" s="265">
        <v>11.2</v>
      </c>
      <c r="F11" s="265">
        <v>30.7</v>
      </c>
      <c r="G11" s="265">
        <v>49.8</v>
      </c>
      <c r="H11" s="265">
        <v>95.8</v>
      </c>
      <c r="I11" s="265">
        <v>291.5</v>
      </c>
      <c r="J11" s="266">
        <v>480.8</v>
      </c>
    </row>
    <row r="12" spans="1:10" ht="15.75">
      <c r="A12" s="267">
        <v>1999</v>
      </c>
      <c r="B12" s="268"/>
      <c r="C12" s="269">
        <v>0.813</v>
      </c>
      <c r="D12" s="269">
        <v>0.956</v>
      </c>
      <c r="E12" s="269">
        <v>13.155</v>
      </c>
      <c r="F12" s="269">
        <v>36.48</v>
      </c>
      <c r="G12" s="269">
        <v>53.18</v>
      </c>
      <c r="H12" s="269">
        <v>107.1</v>
      </c>
      <c r="I12" s="269">
        <v>373.4</v>
      </c>
      <c r="J12" s="270">
        <v>585.084</v>
      </c>
    </row>
    <row r="13" spans="1:10" ht="15.75">
      <c r="A13" s="267">
        <v>2000</v>
      </c>
      <c r="B13" s="268"/>
      <c r="C13" s="269">
        <v>0.813</v>
      </c>
      <c r="D13" s="269">
        <v>0.95</v>
      </c>
      <c r="E13" s="269">
        <v>5.46</v>
      </c>
      <c r="F13" s="269">
        <v>32.45</v>
      </c>
      <c r="G13" s="269">
        <v>52.42</v>
      </c>
      <c r="H13" s="269">
        <v>100.65</v>
      </c>
      <c r="I13" s="269">
        <v>379.8</v>
      </c>
      <c r="J13" s="270">
        <v>572.543</v>
      </c>
    </row>
    <row r="14" spans="1:10" ht="15.75">
      <c r="A14" s="267">
        <v>2001</v>
      </c>
      <c r="B14" s="268"/>
      <c r="C14" s="269">
        <v>0.813</v>
      </c>
      <c r="D14" s="269">
        <v>0.948</v>
      </c>
      <c r="E14" s="269">
        <v>2.98</v>
      </c>
      <c r="F14" s="269">
        <v>29.1</v>
      </c>
      <c r="G14" s="269">
        <v>57.22</v>
      </c>
      <c r="H14" s="269">
        <v>116.6</v>
      </c>
      <c r="I14" s="269">
        <v>457.2</v>
      </c>
      <c r="J14" s="270">
        <v>664.861</v>
      </c>
    </row>
    <row r="15" spans="1:10" ht="15.75">
      <c r="A15" s="267">
        <v>2002</v>
      </c>
      <c r="B15" s="268"/>
      <c r="C15" s="269">
        <v>0.8114</v>
      </c>
      <c r="D15" s="269">
        <v>0.9489</v>
      </c>
      <c r="E15" s="269">
        <v>2.9112349999999996</v>
      </c>
      <c r="F15" s="269">
        <v>26.35644</v>
      </c>
      <c r="G15" s="269">
        <v>73.9611</v>
      </c>
      <c r="H15" s="269">
        <v>110.60019999999999</v>
      </c>
      <c r="I15" s="269">
        <v>504.29909999999995</v>
      </c>
      <c r="J15" s="270">
        <v>719.888375</v>
      </c>
    </row>
    <row r="16" spans="1:10" ht="12.75">
      <c r="A16" s="70"/>
      <c r="B16" s="70"/>
      <c r="C16" s="70"/>
      <c r="D16" s="70"/>
      <c r="E16" s="70"/>
      <c r="F16" s="70"/>
      <c r="G16" s="70"/>
      <c r="H16" s="70"/>
      <c r="I16" s="70"/>
      <c r="J16" s="70"/>
    </row>
    <row r="17" spans="1:10" ht="15.75">
      <c r="A17" s="267">
        <v>2003</v>
      </c>
      <c r="B17" s="268" t="s">
        <v>591</v>
      </c>
      <c r="C17" s="271">
        <v>0.81142</v>
      </c>
      <c r="D17" s="271">
        <v>0.948904</v>
      </c>
      <c r="E17" s="271">
        <v>2.9062349999999997</v>
      </c>
      <c r="F17" s="271">
        <v>24.366439999999997</v>
      </c>
      <c r="G17" s="271">
        <v>68.04108000000001</v>
      </c>
      <c r="H17" s="271">
        <v>96.8001</v>
      </c>
      <c r="I17" s="271">
        <v>438.6989</v>
      </c>
      <c r="J17" s="272">
        <v>632.573079</v>
      </c>
    </row>
    <row r="18" spans="1:10" ht="15.75">
      <c r="A18" s="267"/>
      <c r="B18" s="268" t="s">
        <v>592</v>
      </c>
      <c r="C18" s="271">
        <v>0.81142</v>
      </c>
      <c r="D18" s="271">
        <v>0.948904</v>
      </c>
      <c r="E18" s="271">
        <v>2.876235</v>
      </c>
      <c r="F18" s="271">
        <v>24.116339999999997</v>
      </c>
      <c r="G18" s="271">
        <v>71.50086</v>
      </c>
      <c r="H18" s="271">
        <v>97.9997</v>
      </c>
      <c r="I18" s="271">
        <v>476.298</v>
      </c>
      <c r="J18" s="272">
        <v>674.551459</v>
      </c>
    </row>
    <row r="19" spans="1:10" ht="15.75">
      <c r="A19" s="267"/>
      <c r="B19" s="268" t="s">
        <v>593</v>
      </c>
      <c r="C19" s="271">
        <v>0.81142</v>
      </c>
      <c r="D19" s="271">
        <v>0.948904</v>
      </c>
      <c r="E19" s="271">
        <v>2.856235</v>
      </c>
      <c r="F19" s="271">
        <v>24.23634</v>
      </c>
      <c r="G19" s="271">
        <v>71.90082000000001</v>
      </c>
      <c r="H19" s="271">
        <v>103.5996</v>
      </c>
      <c r="I19" s="271">
        <v>511.6976</v>
      </c>
      <c r="J19" s="272">
        <v>716.050919</v>
      </c>
    </row>
    <row r="20" spans="1:10" ht="15.75">
      <c r="A20" s="70"/>
      <c r="B20" s="268" t="s">
        <v>594</v>
      </c>
      <c r="C20" s="269">
        <v>0.81042</v>
      </c>
      <c r="D20" s="269">
        <v>0.948904</v>
      </c>
      <c r="E20" s="269">
        <v>2.8462349999999996</v>
      </c>
      <c r="F20" s="269">
        <v>26.26633</v>
      </c>
      <c r="G20" s="269">
        <v>79.12074</v>
      </c>
      <c r="H20" s="269">
        <v>108.54945000000001</v>
      </c>
      <c r="I20" s="269">
        <v>493.7974</v>
      </c>
      <c r="J20" s="270">
        <v>712.339479</v>
      </c>
    </row>
    <row r="21" spans="1:10" ht="15.75">
      <c r="A21" s="70"/>
      <c r="B21" s="268" t="s">
        <v>595</v>
      </c>
      <c r="C21" s="269">
        <v>0.81042</v>
      </c>
      <c r="D21" s="269">
        <v>0.9489</v>
      </c>
      <c r="E21" s="269">
        <v>2.8312</v>
      </c>
      <c r="F21" s="269">
        <v>25.086119999999998</v>
      </c>
      <c r="G21" s="269">
        <v>86.08015999999999</v>
      </c>
      <c r="H21" s="269">
        <v>105.94855000000001</v>
      </c>
      <c r="I21" s="269">
        <v>534.1941</v>
      </c>
      <c r="J21" s="270">
        <v>755.8994500000001</v>
      </c>
    </row>
    <row r="22" spans="1:10" ht="15.75">
      <c r="A22" s="70"/>
      <c r="B22" s="268" t="s">
        <v>596</v>
      </c>
      <c r="C22" s="269">
        <v>0.81042</v>
      </c>
      <c r="D22" s="269">
        <v>0.9489</v>
      </c>
      <c r="E22" s="269">
        <v>2.786195</v>
      </c>
      <c r="F22" s="269">
        <v>24.83596</v>
      </c>
      <c r="G22" s="269">
        <v>77.69994</v>
      </c>
      <c r="H22" s="269">
        <v>110.7975</v>
      </c>
      <c r="I22" s="269">
        <v>541.4915</v>
      </c>
      <c r="J22" s="270">
        <v>759.370415</v>
      </c>
    </row>
    <row r="23" spans="1:10" ht="15.75">
      <c r="A23" s="70"/>
      <c r="B23" s="268" t="s">
        <v>597</v>
      </c>
      <c r="C23" s="269">
        <v>0.81042</v>
      </c>
      <c r="D23" s="269">
        <v>0.9489</v>
      </c>
      <c r="E23" s="269">
        <v>2.786195</v>
      </c>
      <c r="F23" s="269">
        <v>26.57593</v>
      </c>
      <c r="G23" s="269">
        <v>71.0998</v>
      </c>
      <c r="H23" s="269">
        <v>99.44715</v>
      </c>
      <c r="I23" s="269">
        <v>511.99070000000006</v>
      </c>
      <c r="J23" s="270">
        <v>713.6590950000001</v>
      </c>
    </row>
    <row r="24" spans="1:10" ht="15.75">
      <c r="A24" s="70"/>
      <c r="B24" s="268" t="s">
        <v>598</v>
      </c>
      <c r="C24" s="269">
        <v>0.810295</v>
      </c>
      <c r="D24" s="269">
        <v>0.948898</v>
      </c>
      <c r="E24" s="269">
        <v>2.771195</v>
      </c>
      <c r="F24" s="269">
        <v>25.925919999999998</v>
      </c>
      <c r="G24" s="269">
        <v>74.71964</v>
      </c>
      <c r="H24" s="269">
        <v>101.89675</v>
      </c>
      <c r="I24" s="269">
        <v>534.5898</v>
      </c>
      <c r="J24" s="270">
        <v>741.6624979999999</v>
      </c>
    </row>
    <row r="25" spans="1:10" ht="15.75">
      <c r="A25" s="70"/>
      <c r="B25" s="268" t="s">
        <v>599</v>
      </c>
      <c r="C25" s="269">
        <v>0.810294</v>
      </c>
      <c r="D25" s="269">
        <v>0.948898</v>
      </c>
      <c r="E25" s="269">
        <v>2.76116</v>
      </c>
      <c r="F25" s="269">
        <v>25.905450000000002</v>
      </c>
      <c r="G25" s="269">
        <v>74.79834</v>
      </c>
      <c r="H25" s="269">
        <v>107.1921</v>
      </c>
      <c r="I25" s="269">
        <v>564.0817000000001</v>
      </c>
      <c r="J25" s="270">
        <v>776.4979420000001</v>
      </c>
    </row>
    <row r="26" spans="1:10" ht="15.75">
      <c r="A26" s="70"/>
      <c r="B26" s="268" t="s">
        <v>600</v>
      </c>
      <c r="C26" s="269">
        <v>0.810294</v>
      </c>
      <c r="D26" s="269">
        <v>0.948898</v>
      </c>
      <c r="E26" s="269">
        <v>2.7361600000000004</v>
      </c>
      <c r="F26" s="269">
        <v>25.375429999999998</v>
      </c>
      <c r="G26" s="269">
        <v>69.63818</v>
      </c>
      <c r="H26" s="269">
        <v>103.74190000000002</v>
      </c>
      <c r="I26" s="269">
        <v>544.279</v>
      </c>
      <c r="J26" s="270">
        <v>747.529862</v>
      </c>
    </row>
    <row r="27" spans="1:10" ht="15.75">
      <c r="A27" s="70"/>
      <c r="B27" s="268" t="s">
        <v>601</v>
      </c>
      <c r="C27" s="269">
        <v>0.810294</v>
      </c>
      <c r="D27" s="269">
        <v>0.948896</v>
      </c>
      <c r="E27" s="269">
        <v>2.7361600000000004</v>
      </c>
      <c r="F27" s="269">
        <v>26.315400000000004</v>
      </c>
      <c r="G27" s="269">
        <v>72.11802</v>
      </c>
      <c r="H27" s="269">
        <v>105.2916</v>
      </c>
      <c r="I27" s="269">
        <v>579.3779</v>
      </c>
      <c r="J27" s="270">
        <v>787.59827</v>
      </c>
    </row>
    <row r="28" spans="1:10" ht="15.75">
      <c r="A28" s="70"/>
      <c r="B28" s="268" t="s">
        <v>590</v>
      </c>
      <c r="C28" s="269">
        <v>0.810294</v>
      </c>
      <c r="D28" s="269">
        <v>0.948896</v>
      </c>
      <c r="E28" s="269">
        <v>2.731155</v>
      </c>
      <c r="F28" s="269">
        <v>29.295360000000002</v>
      </c>
      <c r="G28" s="269">
        <v>72.81774</v>
      </c>
      <c r="H28" s="269">
        <v>109.341</v>
      </c>
      <c r="I28" s="269">
        <v>558.7768</v>
      </c>
      <c r="J28" s="270">
        <v>774.721245</v>
      </c>
    </row>
    <row r="29" spans="1:10" ht="12.75">
      <c r="A29" s="70"/>
      <c r="B29" s="70"/>
      <c r="C29" s="70"/>
      <c r="D29" s="70"/>
      <c r="E29" s="70"/>
      <c r="F29" s="70"/>
      <c r="G29" s="70"/>
      <c r="H29" s="70"/>
      <c r="I29" s="70"/>
      <c r="J29" s="70"/>
    </row>
    <row r="30" spans="1:10" ht="15.75">
      <c r="A30" s="267">
        <v>2004</v>
      </c>
      <c r="B30" s="268" t="s">
        <v>591</v>
      </c>
      <c r="C30" s="269">
        <v>0.810294</v>
      </c>
      <c r="D30" s="269">
        <v>0.948896</v>
      </c>
      <c r="E30" s="269">
        <v>2.701155</v>
      </c>
      <c r="F30" s="269">
        <v>24.645290000000003</v>
      </c>
      <c r="G30" s="269">
        <v>62.557520000000004</v>
      </c>
      <c r="H30" s="269">
        <v>91.23989999999999</v>
      </c>
      <c r="I30" s="269">
        <v>497.374</v>
      </c>
      <c r="J30" s="270">
        <v>680.277055</v>
      </c>
    </row>
    <row r="31" spans="1:10" ht="15.75">
      <c r="A31" s="70"/>
      <c r="B31" s="268" t="s">
        <v>592</v>
      </c>
      <c r="C31" s="271">
        <v>0.810294</v>
      </c>
      <c r="D31" s="271">
        <v>0.944896</v>
      </c>
      <c r="E31" s="271">
        <v>2.696155</v>
      </c>
      <c r="F31" s="271">
        <v>23.965239999999998</v>
      </c>
      <c r="G31" s="271">
        <v>65.81742</v>
      </c>
      <c r="H31" s="271">
        <v>99.13955</v>
      </c>
      <c r="I31" s="271">
        <v>527.6929</v>
      </c>
      <c r="J31" s="272">
        <v>721.066455</v>
      </c>
    </row>
    <row r="32" spans="1:10" ht="15.75">
      <c r="A32" s="70"/>
      <c r="B32" s="268" t="s">
        <v>593</v>
      </c>
      <c r="C32" s="269">
        <v>0.810294</v>
      </c>
      <c r="D32" s="269">
        <v>0.944896</v>
      </c>
      <c r="E32" s="269">
        <v>2.676155</v>
      </c>
      <c r="F32" s="269">
        <v>24.3552</v>
      </c>
      <c r="G32" s="269">
        <v>67.83716</v>
      </c>
      <c r="H32" s="269">
        <v>98.3891</v>
      </c>
      <c r="I32" s="269">
        <v>515.392</v>
      </c>
      <c r="J32" s="270">
        <v>710.4048050000001</v>
      </c>
    </row>
    <row r="33" spans="1:10" ht="15.75">
      <c r="A33" s="70"/>
      <c r="B33" s="268" t="s">
        <v>594</v>
      </c>
      <c r="C33" s="269">
        <v>0.810294</v>
      </c>
      <c r="D33" s="269">
        <v>0.944896</v>
      </c>
      <c r="E33" s="269">
        <v>2.676155</v>
      </c>
      <c r="F33" s="269">
        <v>26.355159999999998</v>
      </c>
      <c r="G33" s="269">
        <v>68.21686</v>
      </c>
      <c r="H33" s="269">
        <v>103.28845</v>
      </c>
      <c r="I33" s="269">
        <v>550.4914</v>
      </c>
      <c r="J33" s="270">
        <v>752.7832149999999</v>
      </c>
    </row>
    <row r="34" spans="1:10" ht="15.75">
      <c r="A34" s="70"/>
      <c r="B34" s="268" t="s">
        <v>595</v>
      </c>
      <c r="C34" s="269">
        <v>0.810294</v>
      </c>
      <c r="D34" s="269">
        <v>0.944896</v>
      </c>
      <c r="E34" s="269">
        <v>2.671155</v>
      </c>
      <c r="F34" s="269">
        <v>26.695120000000003</v>
      </c>
      <c r="G34" s="269">
        <v>70.79672000000001</v>
      </c>
      <c r="H34" s="269">
        <v>104.48825</v>
      </c>
      <c r="I34" s="269">
        <v>583.5889</v>
      </c>
      <c r="J34" s="270">
        <v>789.995335</v>
      </c>
    </row>
    <row r="35" spans="1:10" ht="15.75">
      <c r="A35" s="70"/>
      <c r="B35" s="268" t="s">
        <v>596</v>
      </c>
      <c r="C35" s="269">
        <v>0.810294</v>
      </c>
      <c r="D35" s="269">
        <v>0.944896</v>
      </c>
      <c r="E35" s="269">
        <v>2.671155</v>
      </c>
      <c r="F35" s="269">
        <v>27.005110000000002</v>
      </c>
      <c r="G35" s="269">
        <v>72.53666</v>
      </c>
      <c r="H35" s="269">
        <v>107.838</v>
      </c>
      <c r="I35" s="269">
        <v>583.1866</v>
      </c>
      <c r="J35" s="270">
        <v>794.992715</v>
      </c>
    </row>
    <row r="36" spans="1:10" ht="15.75">
      <c r="A36" s="70"/>
      <c r="B36" s="268" t="s">
        <v>597</v>
      </c>
      <c r="C36" s="269">
        <v>0.810294</v>
      </c>
      <c r="D36" s="269">
        <v>0.944896</v>
      </c>
      <c r="E36" s="269">
        <v>2.656155</v>
      </c>
      <c r="F36" s="269">
        <v>25.945079999999997</v>
      </c>
      <c r="G36" s="269">
        <v>74.7766</v>
      </c>
      <c r="H36" s="269">
        <v>199.7879</v>
      </c>
      <c r="I36" s="269">
        <v>482.7864</v>
      </c>
      <c r="J36" s="270">
        <v>787.7073250000001</v>
      </c>
    </row>
    <row r="37" spans="1:10" ht="15.75">
      <c r="A37" s="70"/>
      <c r="B37" s="268" t="s">
        <v>598</v>
      </c>
      <c r="C37" s="269">
        <v>0.810294</v>
      </c>
      <c r="D37" s="269">
        <v>0.944896</v>
      </c>
      <c r="E37" s="269">
        <v>2.641155</v>
      </c>
      <c r="F37" s="269">
        <v>24.90501</v>
      </c>
      <c r="G37" s="269">
        <v>72.87644</v>
      </c>
      <c r="H37" s="269">
        <v>194.93715</v>
      </c>
      <c r="I37" s="269">
        <v>528.1800999999999</v>
      </c>
      <c r="J37" s="270">
        <v>825.295045</v>
      </c>
    </row>
    <row r="38" spans="1:10" ht="15.75">
      <c r="A38" s="70"/>
      <c r="B38" s="268" t="s">
        <v>599</v>
      </c>
      <c r="C38" s="269">
        <v>0.810294</v>
      </c>
      <c r="D38" s="269">
        <v>0.944896</v>
      </c>
      <c r="E38" s="269">
        <v>2.641155</v>
      </c>
      <c r="F38" s="269">
        <v>25.34494</v>
      </c>
      <c r="G38" s="269">
        <v>71.5162</v>
      </c>
      <c r="H38" s="269">
        <v>188.38675</v>
      </c>
      <c r="I38" s="269">
        <v>553.4791</v>
      </c>
      <c r="J38" s="270">
        <v>843.123335</v>
      </c>
    </row>
    <row r="39" spans="1:10" ht="15.75">
      <c r="A39" s="70"/>
      <c r="B39" s="268" t="s">
        <v>600</v>
      </c>
      <c r="C39" s="269">
        <v>0.810294</v>
      </c>
      <c r="D39" s="269">
        <v>0.944896</v>
      </c>
      <c r="E39" s="269">
        <v>2.641155</v>
      </c>
      <c r="F39" s="269">
        <v>24.864890000000003</v>
      </c>
      <c r="G39" s="269">
        <v>65.2361</v>
      </c>
      <c r="H39" s="269">
        <v>154.38639999999998</v>
      </c>
      <c r="I39" s="269">
        <v>600.9789999999999</v>
      </c>
      <c r="J39" s="270">
        <v>849.8627349999999</v>
      </c>
    </row>
    <row r="40" spans="1:10" ht="15.75">
      <c r="A40" s="70"/>
      <c r="B40" s="268" t="s">
        <v>601</v>
      </c>
      <c r="C40" s="269">
        <v>0.810294</v>
      </c>
      <c r="D40" s="269">
        <v>0.944896</v>
      </c>
      <c r="E40" s="269">
        <v>2.636155</v>
      </c>
      <c r="F40" s="269">
        <v>25.68488</v>
      </c>
      <c r="G40" s="269">
        <v>68.27598</v>
      </c>
      <c r="H40" s="269">
        <v>156.98625</v>
      </c>
      <c r="I40" s="269">
        <v>651.678</v>
      </c>
      <c r="J40" s="270">
        <v>907.016455</v>
      </c>
    </row>
    <row r="41" spans="1:10" ht="15.75">
      <c r="A41" s="70"/>
      <c r="B41" s="268" t="s">
        <v>590</v>
      </c>
      <c r="C41" s="269">
        <v>0.810294</v>
      </c>
      <c r="D41" s="269">
        <v>0.944896</v>
      </c>
      <c r="E41" s="269">
        <v>2.636155</v>
      </c>
      <c r="F41" s="269">
        <v>27.50487</v>
      </c>
      <c r="G41" s="269">
        <v>69.53572</v>
      </c>
      <c r="H41" s="269">
        <v>129.03555</v>
      </c>
      <c r="I41" s="269">
        <v>632.1757</v>
      </c>
      <c r="J41" s="270">
        <v>862.643185</v>
      </c>
    </row>
    <row r="42" spans="1:10" ht="15.75">
      <c r="A42" s="70"/>
      <c r="B42" s="268"/>
      <c r="C42" s="269"/>
      <c r="D42" s="269"/>
      <c r="E42" s="269"/>
      <c r="F42" s="269"/>
      <c r="G42" s="269"/>
      <c r="H42" s="269"/>
      <c r="I42" s="269"/>
      <c r="J42" s="270"/>
    </row>
    <row r="43" spans="1:10" ht="15.75">
      <c r="A43" s="267">
        <v>2005</v>
      </c>
      <c r="B43" s="268" t="s">
        <v>591</v>
      </c>
      <c r="C43" s="269">
        <v>0.810294</v>
      </c>
      <c r="D43" s="269">
        <v>0.944896</v>
      </c>
      <c r="E43" s="269">
        <v>2.626155</v>
      </c>
      <c r="F43" s="269">
        <v>26.164839999999998</v>
      </c>
      <c r="G43" s="269">
        <v>67.99556</v>
      </c>
      <c r="H43" s="269">
        <v>111.58505000000001</v>
      </c>
      <c r="I43" s="269">
        <v>562.5731</v>
      </c>
      <c r="J43" s="270">
        <v>772.699895</v>
      </c>
    </row>
    <row r="44" spans="1:10" ht="15.75">
      <c r="A44" s="267"/>
      <c r="B44" s="268" t="s">
        <v>592</v>
      </c>
      <c r="C44" s="269">
        <v>0.810294</v>
      </c>
      <c r="D44" s="269">
        <v>0.944896</v>
      </c>
      <c r="E44" s="269">
        <v>2.626155</v>
      </c>
      <c r="F44" s="269">
        <v>25.76475</v>
      </c>
      <c r="G44" s="269">
        <v>71.9353</v>
      </c>
      <c r="H44" s="269">
        <v>104.7339</v>
      </c>
      <c r="I44" s="269">
        <v>589.457</v>
      </c>
      <c r="J44" s="270">
        <v>796.272295</v>
      </c>
    </row>
    <row r="45" spans="1:10" ht="15.75">
      <c r="A45" s="267"/>
      <c r="B45" s="268" t="s">
        <v>593</v>
      </c>
      <c r="C45" s="269">
        <v>0.810294</v>
      </c>
      <c r="D45" s="269">
        <v>0.944896</v>
      </c>
      <c r="E45" s="269">
        <v>2.621155</v>
      </c>
      <c r="F45" s="269">
        <v>26.12475</v>
      </c>
      <c r="G45" s="269">
        <v>76.65514</v>
      </c>
      <c r="H45" s="269">
        <v>103.43379999999999</v>
      </c>
      <c r="I45" s="269">
        <v>608.8567</v>
      </c>
      <c r="J45" s="270">
        <v>819.446735</v>
      </c>
    </row>
    <row r="46" spans="1:10" ht="15.75">
      <c r="A46" s="267"/>
      <c r="B46" s="268" t="s">
        <v>594</v>
      </c>
      <c r="C46" s="269">
        <v>0.810294</v>
      </c>
      <c r="D46" s="269">
        <v>0.944896</v>
      </c>
      <c r="E46" s="269">
        <v>2.561155</v>
      </c>
      <c r="F46" s="269">
        <v>25.79881</v>
      </c>
      <c r="G46" s="269">
        <v>73.65108000000001</v>
      </c>
      <c r="H46" s="269">
        <v>97.8087</v>
      </c>
      <c r="I46" s="269">
        <v>614.8661999999999</v>
      </c>
      <c r="J46" s="270">
        <v>816.4411349999999</v>
      </c>
    </row>
    <row r="47" spans="1:10" ht="15.75">
      <c r="A47" s="267"/>
      <c r="B47" s="268" t="s">
        <v>595</v>
      </c>
      <c r="C47" s="269">
        <v>0.810294</v>
      </c>
      <c r="D47" s="269">
        <v>0.944896</v>
      </c>
      <c r="E47" s="269">
        <v>2.606155</v>
      </c>
      <c r="F47" s="269">
        <v>25.93875</v>
      </c>
      <c r="G47" s="269">
        <v>75.01096000000001</v>
      </c>
      <c r="H47" s="269">
        <v>98.90820000000001</v>
      </c>
      <c r="I47" s="269">
        <v>621.7639</v>
      </c>
      <c r="J47" s="270">
        <v>825.9831550000001</v>
      </c>
    </row>
    <row r="48" spans="1:10" ht="15.75">
      <c r="A48" s="70"/>
      <c r="B48" s="268" t="s">
        <v>596</v>
      </c>
      <c r="C48" s="271">
        <v>0.810294</v>
      </c>
      <c r="D48" s="271">
        <v>0.944896</v>
      </c>
      <c r="E48" s="271">
        <v>2.606155</v>
      </c>
      <c r="F48" s="271">
        <v>25.118740000000003</v>
      </c>
      <c r="G48" s="271">
        <v>78.11088</v>
      </c>
      <c r="H48" s="271">
        <v>95.7577</v>
      </c>
      <c r="I48" s="271">
        <v>622.6629</v>
      </c>
      <c r="J48" s="272">
        <v>826.011565</v>
      </c>
    </row>
    <row r="49" spans="1:10" ht="15.75">
      <c r="A49" s="70"/>
      <c r="B49" s="268" t="s">
        <v>597</v>
      </c>
      <c r="C49" s="271">
        <v>0.810294</v>
      </c>
      <c r="D49" s="271">
        <v>0.944896</v>
      </c>
      <c r="E49" s="271">
        <v>2.606155</v>
      </c>
      <c r="F49" s="271">
        <v>25.98874</v>
      </c>
      <c r="G49" s="271">
        <v>79.51088</v>
      </c>
      <c r="H49" s="271">
        <v>93.7075</v>
      </c>
      <c r="I49" s="271">
        <v>628.3626</v>
      </c>
      <c r="J49" s="272">
        <v>831.931065</v>
      </c>
    </row>
    <row r="50" spans="1:10" ht="15.75">
      <c r="A50" s="70"/>
      <c r="B50" s="268" t="s">
        <v>598</v>
      </c>
      <c r="C50" s="271">
        <v>0.810294</v>
      </c>
      <c r="D50" s="271">
        <v>0.944896</v>
      </c>
      <c r="E50" s="271">
        <v>2.605655</v>
      </c>
      <c r="F50" s="271">
        <v>26.832549999999998</v>
      </c>
      <c r="G50" s="271">
        <v>76.47066</v>
      </c>
      <c r="H50" s="271">
        <v>88.47225</v>
      </c>
      <c r="I50" s="271">
        <v>640.0323000000001</v>
      </c>
      <c r="J50" s="272">
        <v>836.1686050000001</v>
      </c>
    </row>
    <row r="51" spans="1:10" ht="15.75">
      <c r="A51" s="70"/>
      <c r="B51" s="268" t="s">
        <v>599</v>
      </c>
      <c r="C51" s="271">
        <v>0.810294</v>
      </c>
      <c r="D51" s="271">
        <v>0.944896</v>
      </c>
      <c r="E51" s="271">
        <v>2.600655</v>
      </c>
      <c r="F51" s="271">
        <v>27.09253</v>
      </c>
      <c r="G51" s="271">
        <v>85.23064</v>
      </c>
      <c r="H51" s="271">
        <v>76.9724</v>
      </c>
      <c r="I51" s="271">
        <v>685.7316</v>
      </c>
      <c r="J51" s="272">
        <v>879.3830149999999</v>
      </c>
    </row>
    <row r="52" spans="1:10" ht="15.75">
      <c r="A52" s="70"/>
      <c r="B52" s="268" t="s">
        <v>600</v>
      </c>
      <c r="C52" s="271">
        <v>0.810291</v>
      </c>
      <c r="D52" s="271">
        <v>0.94489</v>
      </c>
      <c r="E52" s="271">
        <v>2.5805299999999995</v>
      </c>
      <c r="F52" s="271">
        <v>25.33201</v>
      </c>
      <c r="G52" s="271">
        <v>89.22890000000001</v>
      </c>
      <c r="H52" s="271">
        <v>66.8689</v>
      </c>
      <c r="I52" s="271">
        <v>681.0253</v>
      </c>
      <c r="J52" s="272">
        <v>866.790821</v>
      </c>
    </row>
    <row r="53" spans="1:10" ht="15.75">
      <c r="A53" s="70"/>
      <c r="B53" s="268" t="s">
        <v>601</v>
      </c>
      <c r="C53" s="271">
        <v>0.510291</v>
      </c>
      <c r="D53" s="271">
        <v>0.94489</v>
      </c>
      <c r="E53" s="271">
        <v>2.5755299999999997</v>
      </c>
      <c r="F53" s="271">
        <v>28.57198</v>
      </c>
      <c r="G53" s="271">
        <v>89.66874000000001</v>
      </c>
      <c r="H53" s="271">
        <v>52.018100000000004</v>
      </c>
      <c r="I53" s="271">
        <v>702.0038</v>
      </c>
      <c r="J53" s="272">
        <v>876.293331</v>
      </c>
    </row>
    <row r="54" spans="1:10" ht="15.75">
      <c r="A54" s="70"/>
      <c r="B54" s="268" t="s">
        <v>590</v>
      </c>
      <c r="C54" s="271">
        <v>0.810291</v>
      </c>
      <c r="D54" s="271">
        <v>0.94489</v>
      </c>
      <c r="E54" s="271">
        <v>2.5755299999999997</v>
      </c>
      <c r="F54" s="271">
        <v>31.05195</v>
      </c>
      <c r="G54" s="271">
        <v>104.42842</v>
      </c>
      <c r="H54" s="271">
        <v>43.617450000000005</v>
      </c>
      <c r="I54" s="271">
        <v>700.6021999999999</v>
      </c>
      <c r="J54" s="273">
        <v>884.030731</v>
      </c>
    </row>
    <row r="56" spans="1:10" ht="15.75">
      <c r="A56" s="267">
        <v>2006</v>
      </c>
      <c r="B56" s="268" t="s">
        <v>591</v>
      </c>
      <c r="C56" s="265">
        <v>0.810291</v>
      </c>
      <c r="D56" s="265">
        <v>0.94489</v>
      </c>
      <c r="E56" s="265">
        <v>2.5705299999999998</v>
      </c>
      <c r="F56" s="265">
        <v>27.62191</v>
      </c>
      <c r="G56" s="265">
        <v>90.64818000000001</v>
      </c>
      <c r="H56" s="265">
        <v>33.7669</v>
      </c>
      <c r="I56" s="265">
        <v>628.297</v>
      </c>
      <c r="J56" s="266">
        <v>784.659701</v>
      </c>
    </row>
    <row r="57" spans="2:10" ht="15.75">
      <c r="B57" s="268" t="s">
        <v>592</v>
      </c>
      <c r="C57" s="265">
        <v>0.810291</v>
      </c>
      <c r="D57" s="265">
        <v>0.94489</v>
      </c>
      <c r="E57" s="265">
        <v>2.565515</v>
      </c>
      <c r="F57" s="265">
        <v>26.69186</v>
      </c>
      <c r="G57" s="265">
        <v>91.40772</v>
      </c>
      <c r="H57" s="265">
        <v>30.66645</v>
      </c>
      <c r="I57" s="265">
        <v>630.5945</v>
      </c>
      <c r="J57" s="266">
        <v>783.681226</v>
      </c>
    </row>
    <row r="58" spans="2:10" ht="15.75">
      <c r="B58" s="268" t="s">
        <v>593</v>
      </c>
      <c r="C58" s="265">
        <v>0.809291</v>
      </c>
      <c r="D58" s="265">
        <v>0.94289</v>
      </c>
      <c r="E58" s="265">
        <v>2.5609150000000005</v>
      </c>
      <c r="F58" s="265">
        <v>26.84183</v>
      </c>
      <c r="G58" s="265">
        <v>84.82762</v>
      </c>
      <c r="H58" s="265">
        <v>76.41625</v>
      </c>
      <c r="I58" s="265">
        <v>611.2042</v>
      </c>
      <c r="J58" s="266">
        <v>803.6029960000001</v>
      </c>
    </row>
    <row r="59" spans="2:10" ht="15.75">
      <c r="B59" s="268" t="s">
        <v>594</v>
      </c>
      <c r="C59" s="265">
        <v>0.809291</v>
      </c>
      <c r="D59" s="265">
        <v>0.94289</v>
      </c>
      <c r="E59" s="265">
        <v>2.5605149999999997</v>
      </c>
      <c r="F59" s="265">
        <v>26.401849999999996</v>
      </c>
      <c r="G59" s="265">
        <v>82.4676</v>
      </c>
      <c r="H59" s="265">
        <v>102.11555000000001</v>
      </c>
      <c r="I59" s="265">
        <v>650.9041</v>
      </c>
      <c r="J59" s="266">
        <v>866.2017960000001</v>
      </c>
    </row>
    <row r="60" spans="2:10" ht="15.75">
      <c r="B60" s="268" t="s">
        <v>595</v>
      </c>
      <c r="C60" s="151">
        <v>0.809291</v>
      </c>
      <c r="D60" s="151">
        <v>0.94289</v>
      </c>
      <c r="E60" s="151">
        <v>2.545515</v>
      </c>
      <c r="F60" s="151">
        <v>24.90175</v>
      </c>
      <c r="G60" s="151">
        <v>80.90738</v>
      </c>
      <c r="H60" s="151">
        <v>96.11495</v>
      </c>
      <c r="I60" s="151">
        <v>644.7024</v>
      </c>
      <c r="J60" s="158">
        <v>850.924176</v>
      </c>
    </row>
    <row r="61" spans="1:10" ht="15.75">
      <c r="A61" s="274" t="s">
        <v>905</v>
      </c>
      <c r="B61" s="275" t="s">
        <v>906</v>
      </c>
      <c r="C61" s="276"/>
      <c r="D61" s="276"/>
      <c r="E61" s="276"/>
      <c r="F61" s="276"/>
      <c r="G61" s="276"/>
      <c r="H61" s="276"/>
      <c r="I61" s="276"/>
      <c r="J61" s="277"/>
    </row>
    <row r="62" spans="1:10" ht="15.75">
      <c r="A62" s="268" t="s">
        <v>863</v>
      </c>
      <c r="B62" s="268" t="s">
        <v>864</v>
      </c>
      <c r="C62" s="278"/>
      <c r="D62" s="278"/>
      <c r="E62" s="278"/>
      <c r="F62" s="278"/>
      <c r="G62" s="278"/>
      <c r="H62" s="278"/>
      <c r="I62" s="278"/>
      <c r="J62" s="279"/>
    </row>
  </sheetData>
  <printOptions/>
  <pageMargins left="0.75" right="0.75" top="1" bottom="1" header="0.5" footer="0.5"/>
  <pageSetup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dimension ref="A1:M65"/>
  <sheetViews>
    <sheetView workbookViewId="0" topLeftCell="A1">
      <selection activeCell="A1" sqref="A1"/>
    </sheetView>
  </sheetViews>
  <sheetFormatPr defaultColWidth="9.140625" defaultRowHeight="12.75"/>
  <cols>
    <col min="1" max="1" width="18.8515625" style="0" customWidth="1"/>
    <col min="2" max="2" width="15.421875" style="0" customWidth="1"/>
    <col min="3" max="3" width="10.140625" style="0" customWidth="1"/>
    <col min="4" max="4" width="11.00390625" style="0" customWidth="1"/>
    <col min="5" max="5" width="11.140625" style="0" customWidth="1"/>
    <col min="6" max="6" width="10.57421875" style="0" customWidth="1"/>
    <col min="12" max="12" width="12.7109375" style="0" customWidth="1"/>
    <col min="13" max="13" width="13.7109375" style="0" customWidth="1"/>
  </cols>
  <sheetData>
    <row r="1" spans="1:13" ht="18.75">
      <c r="A1" s="64" t="s">
        <v>907</v>
      </c>
      <c r="B1" s="280"/>
      <c r="C1" s="280"/>
      <c r="D1" s="280"/>
      <c r="E1" s="280"/>
      <c r="F1" s="280"/>
      <c r="G1" s="280"/>
      <c r="H1" s="280"/>
      <c r="I1" s="280"/>
      <c r="J1" s="280"/>
      <c r="K1" s="280"/>
      <c r="L1" s="280"/>
      <c r="M1" s="262"/>
    </row>
    <row r="2" spans="1:13" ht="15.75">
      <c r="A2" s="262"/>
      <c r="B2" s="280"/>
      <c r="C2" s="280"/>
      <c r="D2" s="280"/>
      <c r="E2" s="280"/>
      <c r="F2" s="280"/>
      <c r="G2" s="280"/>
      <c r="H2" s="280"/>
      <c r="I2" s="280"/>
      <c r="J2" s="280"/>
      <c r="K2" s="280"/>
      <c r="L2" s="280"/>
      <c r="M2" s="262"/>
    </row>
    <row r="3" spans="1:13" ht="18.75">
      <c r="A3" s="64" t="s">
        <v>908</v>
      </c>
      <c r="B3" s="280"/>
      <c r="C3" s="280"/>
      <c r="D3" s="280"/>
      <c r="E3" s="280"/>
      <c r="F3" s="280"/>
      <c r="G3" s="280"/>
      <c r="H3" s="280"/>
      <c r="I3" s="280"/>
      <c r="J3" s="280"/>
      <c r="K3" s="280"/>
      <c r="L3" s="280"/>
      <c r="M3" s="262"/>
    </row>
    <row r="4" spans="1:13" ht="18.75">
      <c r="A4" s="64" t="s">
        <v>588</v>
      </c>
      <c r="B4" s="280"/>
      <c r="C4" s="280"/>
      <c r="D4" s="280"/>
      <c r="E4" s="280"/>
      <c r="F4" s="280"/>
      <c r="G4" s="280"/>
      <c r="H4" s="280"/>
      <c r="I4" s="280"/>
      <c r="J4" s="280"/>
      <c r="K4" s="280"/>
      <c r="L4" s="280"/>
      <c r="M4" s="262"/>
    </row>
    <row r="5" spans="1:13" ht="18.75">
      <c r="A5" s="281"/>
      <c r="B5" s="281"/>
      <c r="C5" s="281"/>
      <c r="D5" s="281"/>
      <c r="E5" s="281"/>
      <c r="F5" s="281"/>
      <c r="G5" s="281"/>
      <c r="H5" s="281"/>
      <c r="I5" s="281"/>
      <c r="J5" s="281"/>
      <c r="K5" s="281"/>
      <c r="L5" s="282" t="s">
        <v>909</v>
      </c>
      <c r="M5" s="281"/>
    </row>
    <row r="6" spans="1:13" ht="18.75">
      <c r="A6" s="283"/>
      <c r="B6" s="283"/>
      <c r="C6" s="283"/>
      <c r="D6" s="283"/>
      <c r="E6" s="283"/>
      <c r="F6" s="283"/>
      <c r="G6" s="283"/>
      <c r="H6" s="283"/>
      <c r="I6" s="283"/>
      <c r="J6" s="283"/>
      <c r="K6" s="283"/>
      <c r="L6" s="284" t="s">
        <v>910</v>
      </c>
      <c r="M6" s="283"/>
    </row>
    <row r="7" spans="1:13" ht="18.75">
      <c r="A7" s="285" t="s">
        <v>840</v>
      </c>
      <c r="B7" s="285"/>
      <c r="C7" s="286" t="s">
        <v>911</v>
      </c>
      <c r="D7" s="286" t="s">
        <v>912</v>
      </c>
      <c r="E7" s="286" t="s">
        <v>913</v>
      </c>
      <c r="F7" s="286" t="s">
        <v>914</v>
      </c>
      <c r="G7" s="286" t="s">
        <v>915</v>
      </c>
      <c r="H7" s="286" t="s">
        <v>916</v>
      </c>
      <c r="I7" s="286" t="s">
        <v>896</v>
      </c>
      <c r="J7" s="286" t="s">
        <v>897</v>
      </c>
      <c r="K7" s="287">
        <v>5</v>
      </c>
      <c r="L7" s="286" t="s">
        <v>882</v>
      </c>
      <c r="M7" s="286" t="s">
        <v>839</v>
      </c>
    </row>
    <row r="8" spans="1:13" ht="15.75">
      <c r="A8" s="288" t="s">
        <v>851</v>
      </c>
      <c r="B8" s="112"/>
      <c r="C8" s="289">
        <v>0.7349600000000001</v>
      </c>
      <c r="D8" s="289">
        <v>0.09309999999999999</v>
      </c>
      <c r="E8" s="289">
        <v>1.3345</v>
      </c>
      <c r="F8" s="289">
        <v>1.8961</v>
      </c>
      <c r="G8" s="289">
        <v>1.795</v>
      </c>
      <c r="H8" s="289">
        <v>2.0435</v>
      </c>
      <c r="I8" s="289">
        <v>4.625</v>
      </c>
      <c r="J8" s="289">
        <v>0</v>
      </c>
      <c r="K8" s="290" t="s">
        <v>917</v>
      </c>
      <c r="L8" s="289">
        <v>0.176</v>
      </c>
      <c r="M8" s="291">
        <v>12.69816</v>
      </c>
    </row>
    <row r="9" spans="1:13" ht="15.75">
      <c r="A9" s="288" t="s">
        <v>887</v>
      </c>
      <c r="B9" s="112"/>
      <c r="C9" s="289">
        <v>0.7393</v>
      </c>
      <c r="D9" s="289">
        <v>0.09129999999999999</v>
      </c>
      <c r="E9" s="289">
        <v>1.4207</v>
      </c>
      <c r="F9" s="289">
        <v>1.9404000000000001</v>
      </c>
      <c r="G9" s="289">
        <v>1.7735</v>
      </c>
      <c r="H9" s="289">
        <v>2.1</v>
      </c>
      <c r="I9" s="289">
        <v>5.914</v>
      </c>
      <c r="J9" s="289">
        <v>2.134</v>
      </c>
      <c r="K9" s="290" t="s">
        <v>917</v>
      </c>
      <c r="L9" s="289">
        <v>0.182</v>
      </c>
      <c r="M9" s="291">
        <v>16.2952</v>
      </c>
    </row>
    <row r="10" spans="1:13" ht="15.75">
      <c r="A10" s="288" t="s">
        <v>853</v>
      </c>
      <c r="B10" s="292"/>
      <c r="C10" s="289">
        <v>0.75252</v>
      </c>
      <c r="D10" s="289">
        <v>0.09034</v>
      </c>
      <c r="E10" s="289">
        <v>1.55515</v>
      </c>
      <c r="F10" s="289">
        <v>2.0823</v>
      </c>
      <c r="G10" s="289">
        <v>1.9545</v>
      </c>
      <c r="H10" s="289">
        <v>2.2485</v>
      </c>
      <c r="I10" s="289">
        <v>6.077</v>
      </c>
      <c r="J10" s="289">
        <v>2.816</v>
      </c>
      <c r="K10" s="290" t="s">
        <v>917</v>
      </c>
      <c r="L10" s="289">
        <v>0.182</v>
      </c>
      <c r="M10" s="291">
        <v>17.75831</v>
      </c>
    </row>
    <row r="11" spans="1:13" ht="15.75">
      <c r="A11" s="288" t="s">
        <v>854</v>
      </c>
      <c r="B11" s="292"/>
      <c r="C11" s="289">
        <v>0.7527999999999999</v>
      </c>
      <c r="D11" s="289">
        <v>0.09</v>
      </c>
      <c r="E11" s="289">
        <v>1.6697</v>
      </c>
      <c r="F11" s="289">
        <v>2.2448</v>
      </c>
      <c r="G11" s="289">
        <v>2.1103</v>
      </c>
      <c r="H11" s="289">
        <v>2.3675</v>
      </c>
      <c r="I11" s="289">
        <v>6.906</v>
      </c>
      <c r="J11" s="289">
        <v>3.626</v>
      </c>
      <c r="K11" s="290" t="s">
        <v>917</v>
      </c>
      <c r="L11" s="289">
        <v>0.183</v>
      </c>
      <c r="M11" s="291">
        <v>19.9501</v>
      </c>
    </row>
    <row r="12" spans="1:13" ht="18">
      <c r="A12" s="293" t="s">
        <v>921</v>
      </c>
      <c r="B12" s="292"/>
      <c r="C12" s="289">
        <v>0.75286</v>
      </c>
      <c r="D12" s="290" t="s">
        <v>608</v>
      </c>
      <c r="E12" s="289">
        <v>1.81005</v>
      </c>
      <c r="F12" s="289">
        <v>2.4209</v>
      </c>
      <c r="G12" s="289">
        <v>2.27225</v>
      </c>
      <c r="H12" s="289">
        <v>2.5965</v>
      </c>
      <c r="I12" s="289">
        <v>7.61</v>
      </c>
      <c r="J12" s="289">
        <v>4.2</v>
      </c>
      <c r="K12" s="290" t="s">
        <v>917</v>
      </c>
      <c r="L12" s="289">
        <v>0.178</v>
      </c>
      <c r="M12" s="291">
        <v>20.9097</v>
      </c>
    </row>
    <row r="13" spans="1:13" ht="18">
      <c r="A13" s="294" t="s">
        <v>922</v>
      </c>
      <c r="B13" s="295"/>
      <c r="C13" s="289">
        <v>0.74982</v>
      </c>
      <c r="D13" s="290" t="s">
        <v>608</v>
      </c>
      <c r="E13" s="289">
        <v>2.1525</v>
      </c>
      <c r="F13" s="289">
        <v>2.7816</v>
      </c>
      <c r="G13" s="289">
        <v>3.0088000000000004</v>
      </c>
      <c r="H13" s="289">
        <v>3.5195</v>
      </c>
      <c r="I13" s="289">
        <v>8.624</v>
      </c>
      <c r="J13" s="289">
        <v>4.978</v>
      </c>
      <c r="K13" s="290" t="s">
        <v>917</v>
      </c>
      <c r="L13" s="289">
        <v>0.178</v>
      </c>
      <c r="M13" s="291">
        <v>25.064400000000003</v>
      </c>
    </row>
    <row r="14" spans="1:13" ht="15.75">
      <c r="A14" s="296">
        <v>1999</v>
      </c>
      <c r="B14" s="292"/>
      <c r="C14" s="289">
        <v>0.7399600000000001</v>
      </c>
      <c r="D14" s="290" t="s">
        <v>608</v>
      </c>
      <c r="E14" s="289">
        <v>2.4587</v>
      </c>
      <c r="F14" s="289">
        <v>3.056</v>
      </c>
      <c r="G14" s="289">
        <v>3.381</v>
      </c>
      <c r="H14" s="289">
        <v>4.066</v>
      </c>
      <c r="I14" s="289">
        <v>9.471</v>
      </c>
      <c r="J14" s="289">
        <v>6.136</v>
      </c>
      <c r="K14" s="290" t="s">
        <v>917</v>
      </c>
      <c r="L14" s="289">
        <v>0.178</v>
      </c>
      <c r="M14" s="291">
        <v>28.5687</v>
      </c>
    </row>
    <row r="15" spans="1:13" ht="15.75">
      <c r="A15" s="297">
        <v>2000</v>
      </c>
      <c r="B15" s="289"/>
      <c r="C15" s="289">
        <v>0.73766</v>
      </c>
      <c r="D15" s="290" t="s">
        <v>608</v>
      </c>
      <c r="E15" s="289">
        <v>2.6998</v>
      </c>
      <c r="F15" s="289">
        <v>3.1926</v>
      </c>
      <c r="G15" s="289">
        <v>3.41175</v>
      </c>
      <c r="H15" s="289">
        <v>4.178</v>
      </c>
      <c r="I15" s="289">
        <v>9.672</v>
      </c>
      <c r="J15" s="289">
        <v>7.718</v>
      </c>
      <c r="K15" s="289">
        <v>8.825</v>
      </c>
      <c r="L15" s="289">
        <v>0.178</v>
      </c>
      <c r="M15" s="291">
        <v>39.69715</v>
      </c>
    </row>
    <row r="16" spans="1:13" ht="15.75">
      <c r="A16" s="297">
        <v>2001</v>
      </c>
      <c r="B16" s="298"/>
      <c r="C16" s="289">
        <v>0.73551</v>
      </c>
      <c r="D16" s="290" t="s">
        <v>608</v>
      </c>
      <c r="E16" s="289">
        <v>2.9888000000000003</v>
      </c>
      <c r="F16" s="289">
        <v>3.3642</v>
      </c>
      <c r="G16" s="289">
        <v>3.57275</v>
      </c>
      <c r="H16" s="289">
        <v>4.311</v>
      </c>
      <c r="I16" s="289">
        <v>9.716</v>
      </c>
      <c r="J16" s="289">
        <v>8.024</v>
      </c>
      <c r="K16" s="289">
        <v>10.775</v>
      </c>
      <c r="L16" s="289">
        <v>0.178</v>
      </c>
      <c r="M16" s="291">
        <v>42.75175</v>
      </c>
    </row>
    <row r="17" spans="1:13" ht="15.75">
      <c r="A17" s="297">
        <v>2002</v>
      </c>
      <c r="B17" s="298"/>
      <c r="C17" s="298">
        <v>0.73485445</v>
      </c>
      <c r="D17" s="299" t="s">
        <v>608</v>
      </c>
      <c r="E17" s="298">
        <v>3.3342519500000005</v>
      </c>
      <c r="F17" s="298">
        <v>3.6762784000000006</v>
      </c>
      <c r="G17" s="298">
        <v>3.89774075</v>
      </c>
      <c r="H17" s="298">
        <v>4.5900345</v>
      </c>
      <c r="I17" s="298">
        <v>10.642946</v>
      </c>
      <c r="J17" s="298">
        <v>9.133712</v>
      </c>
      <c r="K17" s="298">
        <v>12.14725</v>
      </c>
      <c r="L17" s="298">
        <v>0.178</v>
      </c>
      <c r="M17" s="300">
        <v>47.422213600000006</v>
      </c>
    </row>
    <row r="18" spans="1:13" ht="12.75">
      <c r="A18" s="70"/>
      <c r="B18" s="70"/>
      <c r="C18" s="70"/>
      <c r="D18" s="70"/>
      <c r="E18" s="70"/>
      <c r="F18" s="70"/>
      <c r="G18" s="70"/>
      <c r="H18" s="70"/>
      <c r="I18" s="70"/>
      <c r="J18" s="70"/>
      <c r="K18" s="70"/>
      <c r="L18" s="70"/>
      <c r="M18" s="70"/>
    </row>
    <row r="19" spans="1:13" ht="15.75">
      <c r="A19" s="297">
        <v>2003</v>
      </c>
      <c r="B19" s="301" t="s">
        <v>591</v>
      </c>
      <c r="C19" s="289">
        <v>0.73485445</v>
      </c>
      <c r="D19" s="302" t="s">
        <v>608</v>
      </c>
      <c r="E19" s="154">
        <v>3.32865195</v>
      </c>
      <c r="F19" s="154">
        <v>3.6370784</v>
      </c>
      <c r="G19" s="154">
        <v>3.80874075</v>
      </c>
      <c r="H19" s="154">
        <v>4.3970345</v>
      </c>
      <c r="I19" s="154">
        <v>10.080946</v>
      </c>
      <c r="J19" s="154">
        <v>8.673712</v>
      </c>
      <c r="K19" s="154">
        <v>11.397250000000001</v>
      </c>
      <c r="L19" s="154">
        <v>0.180108</v>
      </c>
      <c r="M19" s="303">
        <v>45.3234136</v>
      </c>
    </row>
    <row r="20" spans="1:13" ht="15.75">
      <c r="A20" s="297"/>
      <c r="B20" s="301" t="s">
        <v>592</v>
      </c>
      <c r="C20" s="298">
        <v>0.73475445</v>
      </c>
      <c r="D20" s="302" t="s">
        <v>608</v>
      </c>
      <c r="E20" s="154">
        <v>3.3434519500000004</v>
      </c>
      <c r="F20" s="154">
        <v>3.6332784</v>
      </c>
      <c r="G20" s="154">
        <v>3.80774075</v>
      </c>
      <c r="H20" s="154">
        <v>4.3170345</v>
      </c>
      <c r="I20" s="154">
        <v>9.946946</v>
      </c>
      <c r="J20" s="154">
        <v>8.417712</v>
      </c>
      <c r="K20" s="154">
        <v>10.832250000000002</v>
      </c>
      <c r="L20" s="154">
        <v>0.180108</v>
      </c>
      <c r="M20" s="303">
        <v>44.2984136</v>
      </c>
    </row>
    <row r="21" spans="1:13" ht="15.75">
      <c r="A21" s="297"/>
      <c r="B21" s="301" t="s">
        <v>593</v>
      </c>
      <c r="C21" s="298">
        <v>0.73475445</v>
      </c>
      <c r="D21" s="302" t="s">
        <v>608</v>
      </c>
      <c r="E21" s="154">
        <v>3.37005195</v>
      </c>
      <c r="F21" s="154">
        <v>3.6456784</v>
      </c>
      <c r="G21" s="154">
        <v>3.84424075</v>
      </c>
      <c r="H21" s="154">
        <v>4.3225345</v>
      </c>
      <c r="I21" s="154">
        <v>9.993946</v>
      </c>
      <c r="J21" s="154">
        <v>8.303712</v>
      </c>
      <c r="K21" s="154">
        <v>11.20725</v>
      </c>
      <c r="L21" s="154">
        <v>0.180108</v>
      </c>
      <c r="M21" s="303">
        <v>44.6874136</v>
      </c>
    </row>
    <row r="22" spans="1:13" ht="15.75">
      <c r="A22" s="70"/>
      <c r="B22" s="301" t="s">
        <v>594</v>
      </c>
      <c r="C22" s="298">
        <v>0.73475445</v>
      </c>
      <c r="D22" s="302" t="s">
        <v>608</v>
      </c>
      <c r="E22" s="298">
        <v>3.41785195</v>
      </c>
      <c r="F22" s="298">
        <v>3.6710784</v>
      </c>
      <c r="G22" s="298">
        <v>3.85124075</v>
      </c>
      <c r="H22" s="298">
        <v>4.3575345</v>
      </c>
      <c r="I22" s="298">
        <v>10.259946</v>
      </c>
      <c r="J22" s="298">
        <v>8.447712</v>
      </c>
      <c r="K22" s="298">
        <v>11.50225</v>
      </c>
      <c r="L22" s="298">
        <v>0.180108</v>
      </c>
      <c r="M22" s="300">
        <v>45.5076136</v>
      </c>
    </row>
    <row r="23" spans="1:13" ht="15.75">
      <c r="A23" s="70"/>
      <c r="B23" s="278" t="s">
        <v>595</v>
      </c>
      <c r="C23" s="298">
        <v>0.73475445</v>
      </c>
      <c r="D23" s="302" t="s">
        <v>608</v>
      </c>
      <c r="E23" s="298">
        <v>3.4354519500000005</v>
      </c>
      <c r="F23" s="298">
        <v>3.6570784000000005</v>
      </c>
      <c r="G23" s="298">
        <v>3.87774075</v>
      </c>
      <c r="H23" s="298">
        <v>4.3820345</v>
      </c>
      <c r="I23" s="298">
        <v>10.138946</v>
      </c>
      <c r="J23" s="298">
        <v>8.433712</v>
      </c>
      <c r="K23" s="298">
        <v>11.45225</v>
      </c>
      <c r="L23" s="298">
        <v>0.180108</v>
      </c>
      <c r="M23" s="300">
        <v>45.3772136</v>
      </c>
    </row>
    <row r="24" spans="1:13" ht="15.75">
      <c r="A24" s="70"/>
      <c r="B24" s="278" t="s">
        <v>596</v>
      </c>
      <c r="C24" s="154">
        <v>0.7346044500000001</v>
      </c>
      <c r="D24" s="302" t="s">
        <v>608</v>
      </c>
      <c r="E24" s="154">
        <v>3.4512519500000005</v>
      </c>
      <c r="F24" s="154">
        <v>3.6524783999999997</v>
      </c>
      <c r="G24" s="154">
        <v>3.86774075</v>
      </c>
      <c r="H24" s="154">
        <v>4.4045345</v>
      </c>
      <c r="I24" s="154">
        <v>9.938946</v>
      </c>
      <c r="J24" s="154">
        <v>8.487712</v>
      </c>
      <c r="K24" s="154">
        <v>11.64725</v>
      </c>
      <c r="L24" s="154">
        <v>0.18331757</v>
      </c>
      <c r="M24" s="303">
        <v>45.4499136</v>
      </c>
    </row>
    <row r="25" spans="1:13" ht="15.75">
      <c r="A25" s="70"/>
      <c r="B25" s="278" t="s">
        <v>597</v>
      </c>
      <c r="C25" s="154">
        <v>0.7346044500000001</v>
      </c>
      <c r="D25" s="302" t="s">
        <v>608</v>
      </c>
      <c r="E25" s="154">
        <v>3.5030519499999997</v>
      </c>
      <c r="F25" s="154">
        <v>3.6860784000000004</v>
      </c>
      <c r="G25" s="154">
        <v>3.86174075</v>
      </c>
      <c r="H25" s="154">
        <v>4.4765345</v>
      </c>
      <c r="I25" s="154">
        <v>10.237947</v>
      </c>
      <c r="J25" s="154">
        <v>8.793714</v>
      </c>
      <c r="K25" s="154">
        <v>12.01225</v>
      </c>
      <c r="L25" s="154">
        <v>0.180108</v>
      </c>
      <c r="M25" s="303">
        <v>46.5713166</v>
      </c>
    </row>
    <row r="26" spans="1:13" ht="15.75">
      <c r="A26" s="70"/>
      <c r="B26" s="271" t="s">
        <v>598</v>
      </c>
      <c r="C26" s="154">
        <v>0.7346044500000001</v>
      </c>
      <c r="D26" s="302" t="s">
        <v>608</v>
      </c>
      <c r="E26" s="154">
        <v>3.523052</v>
      </c>
      <c r="F26" s="154">
        <v>3.7090785</v>
      </c>
      <c r="G26" s="154">
        <v>3.863241</v>
      </c>
      <c r="H26" s="154">
        <v>4.449035</v>
      </c>
      <c r="I26" s="154">
        <v>10.180948</v>
      </c>
      <c r="J26" s="154">
        <v>8.707716</v>
      </c>
      <c r="K26" s="154">
        <v>11.817255</v>
      </c>
      <c r="L26" s="154">
        <v>0.180108</v>
      </c>
      <c r="M26" s="303">
        <v>46.2503255</v>
      </c>
    </row>
    <row r="27" spans="1:13" ht="15.75">
      <c r="A27" s="70"/>
      <c r="B27" s="271" t="s">
        <v>599</v>
      </c>
      <c r="C27" s="154">
        <v>0.7346044500000001</v>
      </c>
      <c r="D27" s="302" t="s">
        <v>608</v>
      </c>
      <c r="E27" s="154">
        <v>3.546852</v>
      </c>
      <c r="F27" s="154">
        <v>3.7266785000000002</v>
      </c>
      <c r="G27" s="154">
        <v>3.915241</v>
      </c>
      <c r="H27" s="154">
        <v>4.500535</v>
      </c>
      <c r="I27" s="154">
        <v>10.369948</v>
      </c>
      <c r="J27" s="154">
        <v>8.719716</v>
      </c>
      <c r="K27" s="154">
        <v>12.007254999999999</v>
      </c>
      <c r="L27" s="154">
        <v>0.180108</v>
      </c>
      <c r="M27" s="303">
        <v>46.7862255</v>
      </c>
    </row>
    <row r="28" spans="1:13" ht="15.75">
      <c r="A28" s="70"/>
      <c r="B28" s="271" t="s">
        <v>600</v>
      </c>
      <c r="C28" s="154">
        <v>0.7346044500000001</v>
      </c>
      <c r="D28" s="302" t="s">
        <v>608</v>
      </c>
      <c r="E28" s="154">
        <v>3.5668520000000004</v>
      </c>
      <c r="F28" s="154">
        <v>3.7210785000000004</v>
      </c>
      <c r="G28" s="154">
        <v>3.905741</v>
      </c>
      <c r="H28" s="154">
        <v>4.500535</v>
      </c>
      <c r="I28" s="154">
        <v>10.442948</v>
      </c>
      <c r="J28" s="154">
        <v>8.529716</v>
      </c>
      <c r="K28" s="154">
        <v>12.027254999999998</v>
      </c>
      <c r="L28" s="154">
        <v>0.180108</v>
      </c>
      <c r="M28" s="303">
        <v>46.6941255</v>
      </c>
    </row>
    <row r="29" spans="1:13" ht="15.75">
      <c r="A29" s="70"/>
      <c r="B29" s="271" t="s">
        <v>601</v>
      </c>
      <c r="C29" s="154">
        <v>0.7346044500000001</v>
      </c>
      <c r="D29" s="302" t="s">
        <v>608</v>
      </c>
      <c r="E29" s="154">
        <v>3.593852</v>
      </c>
      <c r="F29" s="154">
        <v>3.7284785</v>
      </c>
      <c r="G29" s="154">
        <v>3.918741</v>
      </c>
      <c r="H29" s="154">
        <v>4.516035</v>
      </c>
      <c r="I29" s="154">
        <v>10.575948</v>
      </c>
      <c r="J29" s="154">
        <v>8.491716</v>
      </c>
      <c r="K29" s="154">
        <v>12.342255</v>
      </c>
      <c r="L29" s="154">
        <v>0.180108</v>
      </c>
      <c r="M29" s="303">
        <v>47.1670255</v>
      </c>
    </row>
    <row r="30" spans="1:13" ht="15.75">
      <c r="A30" s="70"/>
      <c r="B30" s="271" t="s">
        <v>590</v>
      </c>
      <c r="C30" s="154">
        <v>0.7346044500000001</v>
      </c>
      <c r="D30" s="302" t="s">
        <v>608</v>
      </c>
      <c r="E30" s="154">
        <v>3.702652</v>
      </c>
      <c r="F30" s="154">
        <v>3.8596785</v>
      </c>
      <c r="G30" s="154">
        <v>4.110741</v>
      </c>
      <c r="H30" s="154">
        <v>4.811035</v>
      </c>
      <c r="I30" s="154">
        <v>11.326948</v>
      </c>
      <c r="J30" s="154">
        <v>9.243716</v>
      </c>
      <c r="K30" s="154">
        <v>13.647255000000001</v>
      </c>
      <c r="L30" s="154">
        <v>0.180108</v>
      </c>
      <c r="M30" s="303">
        <v>50.7020255</v>
      </c>
    </row>
    <row r="31" spans="1:13" ht="12.75">
      <c r="A31" s="70"/>
      <c r="B31" s="70"/>
      <c r="C31" s="70"/>
      <c r="D31" s="70"/>
      <c r="E31" s="70"/>
      <c r="F31" s="70"/>
      <c r="G31" s="70"/>
      <c r="H31" s="70"/>
      <c r="I31" s="70"/>
      <c r="J31" s="70"/>
      <c r="K31" s="70"/>
      <c r="L31" s="70"/>
      <c r="M31" s="70"/>
    </row>
    <row r="32" spans="1:13" ht="15.75">
      <c r="A32" s="297">
        <v>2004</v>
      </c>
      <c r="B32" s="301" t="s">
        <v>591</v>
      </c>
      <c r="C32" s="298">
        <v>0.7346044500000001</v>
      </c>
      <c r="D32" s="302" t="s">
        <v>608</v>
      </c>
      <c r="E32" s="298">
        <v>3.7414520000000007</v>
      </c>
      <c r="F32" s="298">
        <v>3.8180785000000004</v>
      </c>
      <c r="G32" s="298">
        <v>4.023241</v>
      </c>
      <c r="H32" s="298">
        <v>4.698035</v>
      </c>
      <c r="I32" s="298">
        <v>10.804948</v>
      </c>
      <c r="J32" s="298">
        <v>9.013716</v>
      </c>
      <c r="K32" s="298">
        <v>12.837255</v>
      </c>
      <c r="L32" s="298">
        <v>0.180108</v>
      </c>
      <c r="M32" s="300">
        <v>48.9367255</v>
      </c>
    </row>
    <row r="33" spans="1:13" ht="15.75">
      <c r="A33" s="70"/>
      <c r="B33" s="301" t="s">
        <v>592</v>
      </c>
      <c r="C33" s="298">
        <v>0.7346044500000001</v>
      </c>
      <c r="D33" s="302" t="s">
        <v>608</v>
      </c>
      <c r="E33" s="298">
        <v>3.7234520000000004</v>
      </c>
      <c r="F33" s="298">
        <v>3.8002785000000006</v>
      </c>
      <c r="G33" s="298">
        <v>3.981741</v>
      </c>
      <c r="H33" s="298">
        <v>4.603535</v>
      </c>
      <c r="I33" s="298">
        <v>10.611948</v>
      </c>
      <c r="J33" s="298">
        <v>8.917716</v>
      </c>
      <c r="K33" s="298">
        <v>12.772255</v>
      </c>
      <c r="L33" s="298">
        <v>0.176907</v>
      </c>
      <c r="M33" s="300">
        <v>48.4109255</v>
      </c>
    </row>
    <row r="34" spans="1:13" ht="15.75">
      <c r="A34" s="70"/>
      <c r="B34" s="301" t="s">
        <v>593</v>
      </c>
      <c r="C34" s="298">
        <v>0.73455445</v>
      </c>
      <c r="D34" s="302" t="s">
        <v>608</v>
      </c>
      <c r="E34" s="298">
        <v>3.771252</v>
      </c>
      <c r="F34" s="298">
        <v>3.8324785</v>
      </c>
      <c r="G34" s="298">
        <v>4.005241</v>
      </c>
      <c r="H34" s="298">
        <v>4.670535</v>
      </c>
      <c r="I34" s="298">
        <v>10.716948</v>
      </c>
      <c r="J34" s="298">
        <v>9.145722</v>
      </c>
      <c r="K34" s="298">
        <v>12.402255</v>
      </c>
      <c r="L34" s="298">
        <v>0.176907</v>
      </c>
      <c r="M34" s="300">
        <v>48.5444315</v>
      </c>
    </row>
    <row r="35" spans="1:13" ht="15.75">
      <c r="A35" s="70"/>
      <c r="B35" s="301" t="s">
        <v>594</v>
      </c>
      <c r="C35" s="298">
        <v>0.73455445</v>
      </c>
      <c r="D35" s="302" t="s">
        <v>608</v>
      </c>
      <c r="E35" s="298">
        <v>3.786842</v>
      </c>
      <c r="F35" s="298">
        <v>3.8600585000000005</v>
      </c>
      <c r="G35" s="298">
        <v>4.023211</v>
      </c>
      <c r="H35" s="298">
        <v>4.751525</v>
      </c>
      <c r="I35" s="298">
        <v>10.960388</v>
      </c>
      <c r="J35" s="298">
        <v>9.007242</v>
      </c>
      <c r="K35" s="298">
        <v>13.322054999999999</v>
      </c>
      <c r="L35" s="298">
        <v>0.176907</v>
      </c>
      <c r="M35" s="300">
        <v>49.7113215</v>
      </c>
    </row>
    <row r="36" spans="1:13" ht="15.75">
      <c r="A36" s="70"/>
      <c r="B36" s="301" t="s">
        <v>595</v>
      </c>
      <c r="C36" s="298">
        <v>0.73455445</v>
      </c>
      <c r="D36" s="302" t="s">
        <v>608</v>
      </c>
      <c r="E36" s="298">
        <v>3.8056420000000006</v>
      </c>
      <c r="F36" s="298">
        <v>3.8592585</v>
      </c>
      <c r="G36" s="298">
        <v>4.030711</v>
      </c>
      <c r="H36" s="298">
        <v>4.778525</v>
      </c>
      <c r="I36" s="298">
        <v>10.889388</v>
      </c>
      <c r="J36" s="298">
        <v>8.88725</v>
      </c>
      <c r="K36" s="298">
        <v>13.217055</v>
      </c>
      <c r="L36" s="298">
        <v>0.176907</v>
      </c>
      <c r="M36" s="300">
        <v>49.4678295</v>
      </c>
    </row>
    <row r="37" spans="1:13" ht="15.75">
      <c r="A37" s="70"/>
      <c r="B37" s="301" t="s">
        <v>596</v>
      </c>
      <c r="C37" s="298">
        <v>0.73455445</v>
      </c>
      <c r="D37" s="302" t="s">
        <v>608</v>
      </c>
      <c r="E37" s="298">
        <v>3.8556420000000005</v>
      </c>
      <c r="F37" s="298">
        <v>3.9192585</v>
      </c>
      <c r="G37" s="298">
        <v>4.060711</v>
      </c>
      <c r="H37" s="298">
        <v>4.869525</v>
      </c>
      <c r="I37" s="298">
        <v>11.072388</v>
      </c>
      <c r="J37" s="298">
        <v>8.85125</v>
      </c>
      <c r="K37" s="298">
        <v>13.807054999999998</v>
      </c>
      <c r="L37" s="298">
        <v>0.176907</v>
      </c>
      <c r="M37" s="300">
        <v>50.435829500000004</v>
      </c>
    </row>
    <row r="38" spans="1:13" ht="15.75">
      <c r="A38" s="70"/>
      <c r="B38" s="301" t="s">
        <v>597</v>
      </c>
      <c r="C38" s="298">
        <v>0.73455445</v>
      </c>
      <c r="D38" s="302" t="s">
        <v>608</v>
      </c>
      <c r="E38" s="298">
        <v>3.914242</v>
      </c>
      <c r="F38" s="298">
        <v>3.9822585</v>
      </c>
      <c r="G38" s="298">
        <v>4.149711</v>
      </c>
      <c r="H38" s="298">
        <v>5.061525</v>
      </c>
      <c r="I38" s="298">
        <v>11.205388</v>
      </c>
      <c r="J38" s="298">
        <v>9.06925</v>
      </c>
      <c r="K38" s="298">
        <v>14.292055</v>
      </c>
      <c r="L38" s="298">
        <v>0.176907</v>
      </c>
      <c r="M38" s="300">
        <v>51.674429499999995</v>
      </c>
    </row>
    <row r="39" spans="1:13" ht="15.75">
      <c r="A39" s="70"/>
      <c r="B39" s="301" t="s">
        <v>598</v>
      </c>
      <c r="C39" s="298">
        <v>0.73455445</v>
      </c>
      <c r="D39" s="302" t="s">
        <v>608</v>
      </c>
      <c r="E39" s="298">
        <v>3.940042</v>
      </c>
      <c r="F39" s="298">
        <v>3.9906585000000003</v>
      </c>
      <c r="G39" s="298">
        <v>4.148211</v>
      </c>
      <c r="H39" s="298">
        <v>5.023525</v>
      </c>
      <c r="I39" s="298">
        <v>11.139388</v>
      </c>
      <c r="J39" s="298">
        <v>8.85925</v>
      </c>
      <c r="K39" s="298">
        <v>14.352055</v>
      </c>
      <c r="L39" s="298">
        <v>0.176907</v>
      </c>
      <c r="M39" s="300">
        <v>51.453129499999996</v>
      </c>
    </row>
    <row r="40" spans="1:13" ht="15.75">
      <c r="A40" s="70"/>
      <c r="B40" s="301" t="s">
        <v>599</v>
      </c>
      <c r="C40" s="298">
        <v>0.73455445</v>
      </c>
      <c r="D40" s="302" t="s">
        <v>608</v>
      </c>
      <c r="E40" s="298">
        <v>3.9882420000000005</v>
      </c>
      <c r="F40" s="298">
        <v>4.0268585</v>
      </c>
      <c r="G40" s="298">
        <v>4.217711</v>
      </c>
      <c r="H40" s="298">
        <v>5.105525</v>
      </c>
      <c r="I40" s="298">
        <v>11.643388</v>
      </c>
      <c r="J40" s="298">
        <v>9.000125</v>
      </c>
      <c r="K40" s="298">
        <v>14.527055</v>
      </c>
      <c r="L40" s="298">
        <v>0.176907</v>
      </c>
      <c r="M40" s="300">
        <v>52.5089045</v>
      </c>
    </row>
    <row r="41" spans="1:13" ht="15.75">
      <c r="A41" s="70"/>
      <c r="B41" s="301" t="s">
        <v>600</v>
      </c>
      <c r="C41" s="298">
        <v>0.73455445</v>
      </c>
      <c r="D41" s="302" t="s">
        <v>608</v>
      </c>
      <c r="E41" s="298">
        <v>4.018642</v>
      </c>
      <c r="F41" s="298">
        <v>4.0470585</v>
      </c>
      <c r="G41" s="298">
        <v>4.222211</v>
      </c>
      <c r="H41" s="298">
        <v>5.083525</v>
      </c>
      <c r="I41" s="298">
        <v>11.434388</v>
      </c>
      <c r="J41" s="298">
        <v>8.78925</v>
      </c>
      <c r="K41" s="298">
        <v>14.517055000000001</v>
      </c>
      <c r="L41" s="298">
        <v>0.176907</v>
      </c>
      <c r="M41" s="300">
        <v>52.112129499999995</v>
      </c>
    </row>
    <row r="42" spans="1:13" ht="15.75">
      <c r="A42" s="70"/>
      <c r="B42" s="301" t="s">
        <v>601</v>
      </c>
      <c r="C42" s="298">
        <v>0.73455445</v>
      </c>
      <c r="D42" s="302" t="s">
        <v>608</v>
      </c>
      <c r="E42" s="298">
        <v>4.0568420000000005</v>
      </c>
      <c r="F42" s="298">
        <v>4.0722585</v>
      </c>
      <c r="G42" s="298">
        <v>4.272211</v>
      </c>
      <c r="H42" s="298">
        <v>5.141025</v>
      </c>
      <c r="I42" s="298">
        <v>11.830388</v>
      </c>
      <c r="J42" s="298">
        <v>9.06725</v>
      </c>
      <c r="K42" s="298">
        <v>14.557055000000002</v>
      </c>
      <c r="L42" s="298">
        <v>0.176907</v>
      </c>
      <c r="M42" s="300">
        <v>52.9970295</v>
      </c>
    </row>
    <row r="43" spans="1:13" ht="15.75">
      <c r="A43" s="70"/>
      <c r="B43" s="301" t="s">
        <v>590</v>
      </c>
      <c r="C43" s="298">
        <v>0.73455445</v>
      </c>
      <c r="D43" s="302" t="s">
        <v>608</v>
      </c>
      <c r="E43" s="298">
        <v>4.135442</v>
      </c>
      <c r="F43" s="298">
        <v>4.1604585</v>
      </c>
      <c r="G43" s="298">
        <v>4.395211</v>
      </c>
      <c r="H43" s="298">
        <v>5.301025</v>
      </c>
      <c r="I43" s="298">
        <v>12.521388</v>
      </c>
      <c r="J43" s="298">
        <v>9.13925</v>
      </c>
      <c r="K43" s="298">
        <v>16.272055</v>
      </c>
      <c r="L43" s="298">
        <v>0.176907</v>
      </c>
      <c r="M43" s="300">
        <v>55.92482950000001</v>
      </c>
    </row>
    <row r="44" spans="1:13" ht="15.75">
      <c r="A44" s="70"/>
      <c r="B44" s="301"/>
      <c r="C44" s="298"/>
      <c r="D44" s="302"/>
      <c r="E44" s="298"/>
      <c r="F44" s="298"/>
      <c r="G44" s="298"/>
      <c r="H44" s="298"/>
      <c r="I44" s="298"/>
      <c r="J44" s="298"/>
      <c r="K44" s="298"/>
      <c r="L44" s="298"/>
      <c r="M44" s="300"/>
    </row>
    <row r="45" spans="1:13" ht="15.75">
      <c r="A45" s="297">
        <v>2005</v>
      </c>
      <c r="B45" s="301" t="s">
        <v>591</v>
      </c>
      <c r="C45" s="298">
        <v>0.73455445</v>
      </c>
      <c r="D45" s="302" t="s">
        <v>608</v>
      </c>
      <c r="E45" s="298">
        <v>4.142021</v>
      </c>
      <c r="F45" s="298">
        <v>4.1388587</v>
      </c>
      <c r="G45" s="298">
        <v>4.2792115</v>
      </c>
      <c r="H45" s="298">
        <v>5.2025085</v>
      </c>
      <c r="I45" s="298">
        <v>12.01639</v>
      </c>
      <c r="J45" s="298">
        <v>8.863254</v>
      </c>
      <c r="K45" s="298">
        <v>15.467055</v>
      </c>
      <c r="L45" s="298">
        <v>0.176907</v>
      </c>
      <c r="M45" s="300">
        <v>54.1092987</v>
      </c>
    </row>
    <row r="46" spans="1:13" ht="15.75">
      <c r="A46" s="297"/>
      <c r="B46" s="301" t="s">
        <v>592</v>
      </c>
      <c r="C46" s="298">
        <v>0.73455445</v>
      </c>
      <c r="D46" s="302" t="s">
        <v>608</v>
      </c>
      <c r="E46" s="298">
        <v>4.1488421</v>
      </c>
      <c r="F46" s="298">
        <v>4.116858700000001</v>
      </c>
      <c r="G46" s="298">
        <v>4.2407115</v>
      </c>
      <c r="H46" s="298">
        <v>5.1315085</v>
      </c>
      <c r="I46" s="298">
        <v>11.65839</v>
      </c>
      <c r="J46" s="298">
        <v>8.709254</v>
      </c>
      <c r="K46" s="298">
        <v>14.867055</v>
      </c>
      <c r="L46" s="298">
        <v>0.176907</v>
      </c>
      <c r="M46" s="300">
        <v>52.8726198</v>
      </c>
    </row>
    <row r="47" spans="1:13" ht="15.75">
      <c r="A47" s="297"/>
      <c r="B47" s="301" t="s">
        <v>593</v>
      </c>
      <c r="C47" s="298">
        <v>0.73455445</v>
      </c>
      <c r="D47" s="302" t="s">
        <v>608</v>
      </c>
      <c r="E47" s="298">
        <v>4.1842421000000005</v>
      </c>
      <c r="F47" s="298">
        <v>4.1222587</v>
      </c>
      <c r="G47" s="298">
        <v>4.3237115</v>
      </c>
      <c r="H47" s="298">
        <v>5.0825085</v>
      </c>
      <c r="I47" s="298">
        <v>11.75739</v>
      </c>
      <c r="J47" s="298">
        <v>9.155254</v>
      </c>
      <c r="K47" s="298">
        <v>15.047055</v>
      </c>
      <c r="L47" s="298">
        <v>0.176907</v>
      </c>
      <c r="M47" s="300">
        <v>53.6724198</v>
      </c>
    </row>
    <row r="48" spans="1:13" ht="15.75">
      <c r="A48" s="297"/>
      <c r="B48" s="301" t="s">
        <v>594</v>
      </c>
      <c r="C48" s="298">
        <v>0.7345544700000001</v>
      </c>
      <c r="D48" s="302" t="s">
        <v>608</v>
      </c>
      <c r="E48" s="298">
        <v>4.205842100000001</v>
      </c>
      <c r="F48" s="298">
        <v>4.1044587</v>
      </c>
      <c r="G48" s="298">
        <v>4.2302115</v>
      </c>
      <c r="H48" s="298">
        <v>5.1030085</v>
      </c>
      <c r="I48" s="298">
        <v>11.65039</v>
      </c>
      <c r="J48" s="298">
        <v>9.385254</v>
      </c>
      <c r="K48" s="298">
        <v>14.722055000000001</v>
      </c>
      <c r="L48" s="298">
        <v>0.176907</v>
      </c>
      <c r="M48" s="300">
        <v>53.40121979999999</v>
      </c>
    </row>
    <row r="49" spans="1:13" ht="15.75">
      <c r="A49" s="297"/>
      <c r="B49" s="301" t="s">
        <v>595</v>
      </c>
      <c r="C49" s="298">
        <v>0.7345544700000001</v>
      </c>
      <c r="D49" s="302" t="s">
        <v>608</v>
      </c>
      <c r="E49" s="298">
        <v>4.2316421</v>
      </c>
      <c r="F49" s="298">
        <v>4.1116587</v>
      </c>
      <c r="G49" s="298">
        <v>4.2152115</v>
      </c>
      <c r="H49" s="298">
        <v>5.0485085</v>
      </c>
      <c r="I49" s="298">
        <v>11.86139</v>
      </c>
      <c r="J49" s="298">
        <v>9.851254</v>
      </c>
      <c r="K49" s="298">
        <v>15.017055</v>
      </c>
      <c r="L49" s="298">
        <v>0.176907</v>
      </c>
      <c r="M49" s="300">
        <v>54.3367198</v>
      </c>
    </row>
    <row r="50" spans="1:13" ht="15.75">
      <c r="A50" s="70"/>
      <c r="B50" s="301" t="s">
        <v>596</v>
      </c>
      <c r="C50" s="289">
        <v>0.7345207100000001</v>
      </c>
      <c r="D50" s="302" t="s">
        <v>608</v>
      </c>
      <c r="E50" s="289">
        <v>4.28444235</v>
      </c>
      <c r="F50" s="289">
        <v>4.1116592</v>
      </c>
      <c r="G50" s="289">
        <v>4.20541275</v>
      </c>
      <c r="H50" s="289">
        <v>5.058511</v>
      </c>
      <c r="I50" s="289">
        <v>11.701393</v>
      </c>
      <c r="J50" s="289">
        <v>10.00926</v>
      </c>
      <c r="K50" s="289">
        <v>15.31707</v>
      </c>
      <c r="L50" s="289">
        <v>0.176907</v>
      </c>
      <c r="M50" s="291">
        <v>54.6877483</v>
      </c>
    </row>
    <row r="51" spans="1:13" ht="15.75">
      <c r="A51" s="70"/>
      <c r="B51" s="301" t="s">
        <v>597</v>
      </c>
      <c r="C51" s="289">
        <v>0.7345207100000001</v>
      </c>
      <c r="D51" s="302" t="s">
        <v>608</v>
      </c>
      <c r="E51" s="289">
        <v>4.2998423500000005</v>
      </c>
      <c r="F51" s="289">
        <v>4.1444592</v>
      </c>
      <c r="G51" s="289">
        <v>4.26841275</v>
      </c>
      <c r="H51" s="289">
        <v>5.078511</v>
      </c>
      <c r="I51" s="289">
        <v>11.723393</v>
      </c>
      <c r="J51" s="289">
        <v>10.39326</v>
      </c>
      <c r="K51" s="289">
        <v>15.132069999999999</v>
      </c>
      <c r="L51" s="289">
        <v>0.176907</v>
      </c>
      <c r="M51" s="291">
        <v>55.0399483</v>
      </c>
    </row>
    <row r="52" spans="1:13" ht="15.75">
      <c r="A52" s="70"/>
      <c r="B52" s="301" t="s">
        <v>598</v>
      </c>
      <c r="C52" s="289">
        <v>0.7345207100000001</v>
      </c>
      <c r="D52" s="302" t="s">
        <v>608</v>
      </c>
      <c r="E52" s="289">
        <v>2.8949155500000003</v>
      </c>
      <c r="F52" s="289">
        <v>2.5052542</v>
      </c>
      <c r="G52" s="289">
        <v>2.81250725</v>
      </c>
      <c r="H52" s="289">
        <v>3.4477635</v>
      </c>
      <c r="I52" s="289">
        <v>11.926393</v>
      </c>
      <c r="J52" s="289">
        <v>10.54926</v>
      </c>
      <c r="K52" s="289">
        <v>14.997069999999999</v>
      </c>
      <c r="L52" s="289">
        <v>0.176907</v>
      </c>
      <c r="M52" s="291">
        <v>49.1331635</v>
      </c>
    </row>
    <row r="53" spans="1:13" ht="15.75">
      <c r="A53" s="70"/>
      <c r="B53" s="301" t="s">
        <v>599</v>
      </c>
      <c r="C53" s="289">
        <v>0.7345207100000001</v>
      </c>
      <c r="D53" s="302" t="s">
        <v>608</v>
      </c>
      <c r="E53" s="289">
        <v>4.34044235</v>
      </c>
      <c r="F53" s="289">
        <v>4.1446592</v>
      </c>
      <c r="G53" s="289">
        <v>4.30271275</v>
      </c>
      <c r="H53" s="289">
        <v>5.171011</v>
      </c>
      <c r="I53" s="289">
        <v>11.887393</v>
      </c>
      <c r="J53" s="289">
        <v>10.82326</v>
      </c>
      <c r="K53" s="289">
        <v>15.19207</v>
      </c>
      <c r="L53" s="289">
        <v>0.176907</v>
      </c>
      <c r="M53" s="291">
        <v>55.8615483</v>
      </c>
    </row>
    <row r="54" spans="1:13" ht="15.75">
      <c r="A54" s="70"/>
      <c r="B54" s="301" t="s">
        <v>600</v>
      </c>
      <c r="C54" s="289">
        <v>0.7345207100000001</v>
      </c>
      <c r="D54" s="302" t="s">
        <v>608</v>
      </c>
      <c r="E54" s="289">
        <v>4.37564235</v>
      </c>
      <c r="F54" s="289">
        <v>4.1732582</v>
      </c>
      <c r="G54" s="289">
        <v>4.32221275</v>
      </c>
      <c r="H54" s="289">
        <v>5.173511</v>
      </c>
      <c r="I54" s="289">
        <v>12.101393</v>
      </c>
      <c r="J54" s="289">
        <v>10.40326</v>
      </c>
      <c r="K54" s="289">
        <v>15.442070000000001</v>
      </c>
      <c r="L54" s="289">
        <v>0.176907</v>
      </c>
      <c r="M54" s="291">
        <v>55.9913473</v>
      </c>
    </row>
    <row r="55" spans="1:13" ht="15.75">
      <c r="A55" s="70"/>
      <c r="B55" s="301" t="s">
        <v>601</v>
      </c>
      <c r="C55" s="289">
        <v>0.7345207100000001</v>
      </c>
      <c r="D55" s="302" t="s">
        <v>608</v>
      </c>
      <c r="E55" s="289">
        <v>4.41764235</v>
      </c>
      <c r="F55" s="289">
        <v>4.1976591999999995</v>
      </c>
      <c r="G55" s="289">
        <v>4.36021275</v>
      </c>
      <c r="H55" s="289">
        <v>5.179511</v>
      </c>
      <c r="I55" s="289">
        <v>12.092393</v>
      </c>
      <c r="J55" s="289">
        <v>10.79526</v>
      </c>
      <c r="K55" s="289">
        <v>15.39707</v>
      </c>
      <c r="L55" s="289">
        <v>0.176608</v>
      </c>
      <c r="M55" s="291">
        <v>56.4397483</v>
      </c>
    </row>
    <row r="56" spans="1:13" ht="15.75">
      <c r="A56" s="70"/>
      <c r="B56" s="301" t="s">
        <v>590</v>
      </c>
      <c r="C56" s="289">
        <v>0.7343707100000001</v>
      </c>
      <c r="D56" s="302" t="s">
        <v>608</v>
      </c>
      <c r="E56" s="289">
        <v>4.47684235</v>
      </c>
      <c r="F56" s="289">
        <v>4.2484592</v>
      </c>
      <c r="G56" s="289">
        <v>4.43071275</v>
      </c>
      <c r="H56" s="289">
        <v>5.295511</v>
      </c>
      <c r="I56" s="289">
        <v>12.774393</v>
      </c>
      <c r="J56" s="289">
        <v>11.11726</v>
      </c>
      <c r="K56" s="289">
        <v>16.47707</v>
      </c>
      <c r="L56" s="289">
        <v>0.176908</v>
      </c>
      <c r="M56" s="291">
        <v>58.8202483</v>
      </c>
    </row>
    <row r="58" spans="1:13" ht="15.75">
      <c r="A58" s="297">
        <v>2006</v>
      </c>
      <c r="B58" s="301" t="s">
        <v>591</v>
      </c>
      <c r="C58" s="289">
        <v>0.7343707100000001</v>
      </c>
      <c r="D58" s="302" t="s">
        <v>608</v>
      </c>
      <c r="E58" s="289">
        <v>4.4595296</v>
      </c>
      <c r="F58" s="289">
        <v>4.2190851</v>
      </c>
      <c r="G58" s="289">
        <v>4.3535055</v>
      </c>
      <c r="H58" s="289">
        <v>5.207011</v>
      </c>
      <c r="I58" s="289">
        <v>12.109393</v>
      </c>
      <c r="J58" s="289">
        <v>10.78526</v>
      </c>
      <c r="K58" s="289">
        <v>15.67207</v>
      </c>
      <c r="L58" s="289">
        <v>0.176908</v>
      </c>
      <c r="M58" s="291">
        <v>56.8058542</v>
      </c>
    </row>
    <row r="59" spans="2:13" ht="15.75">
      <c r="B59" s="301" t="s">
        <v>592</v>
      </c>
      <c r="C59" s="289">
        <v>0.73415447</v>
      </c>
      <c r="D59" s="302" t="s">
        <v>608</v>
      </c>
      <c r="E59" s="289">
        <v>4.48044235</v>
      </c>
      <c r="F59" s="289">
        <v>4.1744592</v>
      </c>
      <c r="G59" s="289">
        <v>4.26746275</v>
      </c>
      <c r="H59" s="289">
        <v>5.018511</v>
      </c>
      <c r="I59" s="289">
        <v>11.844393</v>
      </c>
      <c r="J59" s="289">
        <v>10.537264</v>
      </c>
      <c r="K59" s="289">
        <v>15.05707</v>
      </c>
      <c r="L59" s="289">
        <v>0.176908</v>
      </c>
      <c r="M59" s="291">
        <v>55.3796023</v>
      </c>
    </row>
    <row r="60" spans="2:13" ht="15.75">
      <c r="B60" s="301" t="s">
        <v>593</v>
      </c>
      <c r="C60" s="302" t="s">
        <v>608</v>
      </c>
      <c r="D60" s="302" t="s">
        <v>608</v>
      </c>
      <c r="E60" s="289">
        <v>4.5016423</v>
      </c>
      <c r="F60" s="289">
        <v>4.2030592</v>
      </c>
      <c r="G60" s="289">
        <v>4.29746275</v>
      </c>
      <c r="H60" s="289">
        <v>5.084511</v>
      </c>
      <c r="I60" s="289">
        <v>11.980393</v>
      </c>
      <c r="J60" s="289">
        <v>10.637264</v>
      </c>
      <c r="K60" s="289">
        <v>15.03707</v>
      </c>
      <c r="L60" s="289">
        <v>0.176908</v>
      </c>
      <c r="M60" s="291">
        <v>55.74140225</v>
      </c>
    </row>
    <row r="61" spans="2:13" ht="15.75">
      <c r="B61" s="301" t="s">
        <v>594</v>
      </c>
      <c r="C61" s="302" t="s">
        <v>608</v>
      </c>
      <c r="D61" s="302" t="s">
        <v>608</v>
      </c>
      <c r="E61" s="289">
        <v>4.5232423</v>
      </c>
      <c r="F61" s="289">
        <v>4.2258592</v>
      </c>
      <c r="G61" s="289">
        <v>4.29796275</v>
      </c>
      <c r="H61" s="289">
        <v>5.118511</v>
      </c>
      <c r="I61" s="289">
        <v>11.919393</v>
      </c>
      <c r="J61" s="289">
        <v>10.935264</v>
      </c>
      <c r="K61" s="289">
        <v>15.26707</v>
      </c>
      <c r="L61" s="289">
        <v>0.176908</v>
      </c>
      <c r="M61" s="291">
        <v>56.287302249999996</v>
      </c>
    </row>
    <row r="62" spans="2:13" ht="15.75">
      <c r="B62" s="301" t="s">
        <v>595</v>
      </c>
      <c r="C62" s="302" t="s">
        <v>608</v>
      </c>
      <c r="D62" s="302" t="s">
        <v>608</v>
      </c>
      <c r="E62" s="152">
        <v>4.5896423</v>
      </c>
      <c r="F62" s="152">
        <v>4.2600592</v>
      </c>
      <c r="G62" s="152">
        <v>4.36196275</v>
      </c>
      <c r="H62" s="152">
        <v>5.150011</v>
      </c>
      <c r="I62" s="152">
        <v>11.895393</v>
      </c>
      <c r="J62" s="152">
        <v>11.133264</v>
      </c>
      <c r="K62" s="152">
        <v>15.242070000000002</v>
      </c>
      <c r="L62" s="152">
        <v>0.176908</v>
      </c>
      <c r="M62" s="304">
        <v>56.63240225</v>
      </c>
    </row>
    <row r="63" spans="1:13" ht="15.75">
      <c r="A63" s="305" t="s">
        <v>918</v>
      </c>
      <c r="B63" s="306"/>
      <c r="C63" s="306"/>
      <c r="D63" s="306"/>
      <c r="E63" s="148"/>
      <c r="F63" s="148"/>
      <c r="G63" s="148"/>
      <c r="H63" s="148"/>
      <c r="I63" s="148"/>
      <c r="J63" s="148"/>
      <c r="K63" s="148"/>
      <c r="L63" s="148"/>
      <c r="M63" s="148"/>
    </row>
    <row r="64" spans="1:13" ht="15.75">
      <c r="A64" s="307" t="s">
        <v>919</v>
      </c>
      <c r="C64" s="70"/>
      <c r="D64" s="308"/>
      <c r="E64" s="308"/>
      <c r="F64" s="308"/>
      <c r="G64" s="308"/>
      <c r="H64" s="308"/>
      <c r="I64" s="308"/>
      <c r="J64" s="308"/>
      <c r="K64" s="308"/>
      <c r="L64" s="309"/>
      <c r="M64" s="309"/>
    </row>
    <row r="65" spans="1:13" ht="15.75">
      <c r="A65" s="292" t="s">
        <v>920</v>
      </c>
      <c r="C65" s="301"/>
      <c r="D65" s="271"/>
      <c r="E65" s="70"/>
      <c r="F65" s="70"/>
      <c r="G65" s="70"/>
      <c r="H65" s="70"/>
      <c r="I65" s="70"/>
      <c r="J65" s="70"/>
      <c r="K65" s="70"/>
      <c r="L65" s="308"/>
      <c r="M65" s="308"/>
    </row>
  </sheetData>
  <printOptions/>
  <pageMargins left="0.75" right="0.75" top="1" bottom="1" header="0.5" footer="0.5"/>
  <pageSetup horizontalDpi="600" verticalDpi="600" orientation="portrait" paperSize="9" scale="58" r:id="rId1"/>
</worksheet>
</file>

<file path=xl/worksheets/sheet12.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0.7109375" style="0" customWidth="1"/>
    <col min="2" max="2" width="15.421875" style="0" customWidth="1"/>
    <col min="3" max="3" width="16.00390625" style="0" customWidth="1"/>
    <col min="4" max="4" width="16.7109375" style="0" customWidth="1"/>
    <col min="5" max="5" width="14.421875" style="0" customWidth="1"/>
    <col min="6" max="6" width="15.421875" style="0" customWidth="1"/>
    <col min="7" max="7" width="14.421875" style="0" customWidth="1"/>
    <col min="8" max="8" width="15.57421875" style="0" customWidth="1"/>
    <col min="9" max="9" width="18.28125" style="0" customWidth="1"/>
    <col min="10" max="10" width="18.421875" style="0" customWidth="1"/>
    <col min="11" max="11" width="18.57421875" style="0" customWidth="1"/>
    <col min="12" max="12" width="15.57421875" style="0" customWidth="1"/>
    <col min="13" max="13" width="16.140625" style="0" customWidth="1"/>
    <col min="14" max="14" width="15.00390625" style="0" customWidth="1"/>
  </cols>
  <sheetData>
    <row r="1" spans="1:14" ht="20.25">
      <c r="A1" s="310" t="s">
        <v>923</v>
      </c>
      <c r="B1" s="311"/>
      <c r="C1" s="311"/>
      <c r="D1" s="311"/>
      <c r="E1" s="311"/>
      <c r="F1" s="311"/>
      <c r="G1" s="311"/>
      <c r="H1" s="311"/>
      <c r="I1" s="311"/>
      <c r="J1" s="311"/>
      <c r="K1" s="311"/>
      <c r="L1" s="311"/>
      <c r="M1" s="311"/>
      <c r="N1" s="311"/>
    </row>
    <row r="2" spans="1:14" ht="15.75">
      <c r="A2" s="288"/>
      <c r="B2" s="288"/>
      <c r="C2" s="288"/>
      <c r="D2" s="288"/>
      <c r="E2" s="288"/>
      <c r="F2" s="288"/>
      <c r="G2" s="311"/>
      <c r="H2" s="288"/>
      <c r="I2" s="288"/>
      <c r="J2" s="311"/>
      <c r="K2" s="288"/>
      <c r="L2" s="288"/>
      <c r="M2" s="288"/>
      <c r="N2" s="288"/>
    </row>
    <row r="3" spans="1:14" ht="20.25">
      <c r="A3" s="310" t="s">
        <v>924</v>
      </c>
      <c r="B3" s="288"/>
      <c r="C3" s="288"/>
      <c r="D3" s="288"/>
      <c r="E3" s="288"/>
      <c r="F3" s="288"/>
      <c r="G3" s="311"/>
      <c r="H3" s="288"/>
      <c r="I3" s="288"/>
      <c r="J3" s="311"/>
      <c r="K3" s="288"/>
      <c r="L3" s="288"/>
      <c r="M3" s="288"/>
      <c r="N3" s="288"/>
    </row>
    <row r="4" spans="1:14" ht="18.75">
      <c r="A4" s="312" t="s">
        <v>588</v>
      </c>
      <c r="B4" s="288"/>
      <c r="C4" s="288"/>
      <c r="D4" s="288"/>
      <c r="E4" s="288"/>
      <c r="F4" s="288"/>
      <c r="G4" s="311"/>
      <c r="H4" s="288"/>
      <c r="I4" s="288"/>
      <c r="J4" s="311"/>
      <c r="K4" s="288"/>
      <c r="L4" s="288"/>
      <c r="M4" s="288"/>
      <c r="N4" s="288"/>
    </row>
    <row r="5" spans="1:14" ht="20.25">
      <c r="A5" s="313"/>
      <c r="B5" s="313"/>
      <c r="C5" s="313"/>
      <c r="D5" s="313" t="s">
        <v>775</v>
      </c>
      <c r="E5" s="314"/>
      <c r="F5" s="314" t="s">
        <v>925</v>
      </c>
      <c r="G5" s="314"/>
      <c r="H5" s="313"/>
      <c r="I5" s="313"/>
      <c r="J5" s="314"/>
      <c r="K5" s="313"/>
      <c r="L5" s="313"/>
      <c r="M5" s="313"/>
      <c r="N5" s="313"/>
    </row>
    <row r="6" spans="1:14" ht="20.25">
      <c r="A6" s="315"/>
      <c r="B6" s="315"/>
      <c r="C6" s="313"/>
      <c r="D6" s="316" t="s">
        <v>825</v>
      </c>
      <c r="E6" s="316" t="s">
        <v>825</v>
      </c>
      <c r="F6" s="316" t="s">
        <v>825</v>
      </c>
      <c r="G6" s="316" t="s">
        <v>926</v>
      </c>
      <c r="H6" s="316" t="s">
        <v>927</v>
      </c>
      <c r="I6" s="313"/>
      <c r="J6" s="317" t="s">
        <v>825</v>
      </c>
      <c r="K6" s="315"/>
      <c r="L6" s="315"/>
      <c r="M6" s="315"/>
      <c r="N6" s="315"/>
    </row>
    <row r="7" spans="1:14" ht="20.25">
      <c r="A7" s="315"/>
      <c r="B7" s="315"/>
      <c r="C7" s="315" t="s">
        <v>928</v>
      </c>
      <c r="D7" s="317" t="s">
        <v>929</v>
      </c>
      <c r="E7" s="317" t="s">
        <v>930</v>
      </c>
      <c r="F7" s="317" t="s">
        <v>930</v>
      </c>
      <c r="G7" s="317" t="s">
        <v>931</v>
      </c>
      <c r="H7" s="317" t="s">
        <v>932</v>
      </c>
      <c r="I7" s="317" t="s">
        <v>836</v>
      </c>
      <c r="J7" s="317" t="s">
        <v>930</v>
      </c>
      <c r="K7" s="315"/>
      <c r="L7" s="315"/>
      <c r="M7" s="315" t="s">
        <v>775</v>
      </c>
      <c r="N7" s="315"/>
    </row>
    <row r="8" spans="1:14" ht="20.25">
      <c r="A8" s="315"/>
      <c r="B8" s="315"/>
      <c r="C8" s="315" t="s">
        <v>933</v>
      </c>
      <c r="D8" s="317" t="s">
        <v>926</v>
      </c>
      <c r="E8" s="317" t="s">
        <v>934</v>
      </c>
      <c r="F8" s="317" t="s">
        <v>935</v>
      </c>
      <c r="G8" s="318" t="s">
        <v>936</v>
      </c>
      <c r="H8" s="317" t="s">
        <v>937</v>
      </c>
      <c r="I8" s="317" t="s">
        <v>938</v>
      </c>
      <c r="J8" s="317" t="s">
        <v>935</v>
      </c>
      <c r="K8" s="317" t="s">
        <v>939</v>
      </c>
      <c r="L8" s="317" t="s">
        <v>940</v>
      </c>
      <c r="M8" s="317" t="s">
        <v>660</v>
      </c>
      <c r="N8" s="317" t="s">
        <v>839</v>
      </c>
    </row>
    <row r="9" spans="1:14" ht="22.5">
      <c r="A9" s="319" t="s">
        <v>840</v>
      </c>
      <c r="B9" s="319"/>
      <c r="C9" s="320" t="s">
        <v>941</v>
      </c>
      <c r="D9" s="320" t="s">
        <v>931</v>
      </c>
      <c r="E9" s="320" t="s">
        <v>841</v>
      </c>
      <c r="F9" s="320" t="s">
        <v>841</v>
      </c>
      <c r="G9" s="320" t="s">
        <v>955</v>
      </c>
      <c r="H9" s="320" t="s">
        <v>942</v>
      </c>
      <c r="I9" s="320" t="s">
        <v>849</v>
      </c>
      <c r="J9" s="320" t="s">
        <v>956</v>
      </c>
      <c r="K9" s="320" t="s">
        <v>957</v>
      </c>
      <c r="L9" s="320" t="s">
        <v>849</v>
      </c>
      <c r="M9" s="320" t="s">
        <v>958</v>
      </c>
      <c r="N9" s="320" t="s">
        <v>850</v>
      </c>
    </row>
    <row r="10" spans="1:14" ht="18.75">
      <c r="A10" s="312" t="s">
        <v>851</v>
      </c>
      <c r="B10" s="321"/>
      <c r="C10" s="322">
        <v>105.282</v>
      </c>
      <c r="D10" s="322">
        <v>99.034</v>
      </c>
      <c r="E10" s="322">
        <v>50.427</v>
      </c>
      <c r="F10" s="322">
        <v>146.339</v>
      </c>
      <c r="G10" s="322">
        <v>360.824</v>
      </c>
      <c r="H10" s="322">
        <v>32.087</v>
      </c>
      <c r="I10" s="322">
        <v>793.993</v>
      </c>
      <c r="J10" s="323" t="s">
        <v>943</v>
      </c>
      <c r="K10" s="322">
        <v>1527.971</v>
      </c>
      <c r="L10" s="322">
        <v>119.462</v>
      </c>
      <c r="M10" s="205">
        <v>175.5</v>
      </c>
      <c r="N10" s="206">
        <v>2616.926</v>
      </c>
    </row>
    <row r="11" spans="1:14" ht="18.75">
      <c r="A11" s="324" t="s">
        <v>887</v>
      </c>
      <c r="B11" s="321"/>
      <c r="C11" s="322">
        <v>113.61</v>
      </c>
      <c r="D11" s="322">
        <v>52.8</v>
      </c>
      <c r="E11" s="322">
        <v>57.2</v>
      </c>
      <c r="F11" s="323" t="s">
        <v>943</v>
      </c>
      <c r="G11" s="322">
        <v>493</v>
      </c>
      <c r="H11" s="322">
        <v>69.955</v>
      </c>
      <c r="I11" s="322">
        <v>786.565</v>
      </c>
      <c r="J11" s="322">
        <v>166.031</v>
      </c>
      <c r="K11" s="322">
        <v>1714.7</v>
      </c>
      <c r="L11" s="322">
        <v>111.862</v>
      </c>
      <c r="M11" s="322">
        <v>247.90299999999996</v>
      </c>
      <c r="N11" s="325">
        <v>3027.061</v>
      </c>
    </row>
    <row r="12" spans="1:14" ht="18.75">
      <c r="A12" s="324" t="s">
        <v>944</v>
      </c>
      <c r="B12" s="321"/>
      <c r="C12" s="322">
        <v>103.133</v>
      </c>
      <c r="D12" s="322">
        <v>70.3</v>
      </c>
      <c r="E12" s="322">
        <v>27</v>
      </c>
      <c r="F12" s="325" t="s">
        <v>945</v>
      </c>
      <c r="G12" s="322">
        <v>831.91</v>
      </c>
      <c r="H12" s="322">
        <v>81.1</v>
      </c>
      <c r="I12" s="322">
        <v>1113.4</v>
      </c>
      <c r="J12" s="322">
        <v>188.812</v>
      </c>
      <c r="K12" s="322">
        <v>1650.6</v>
      </c>
      <c r="L12" s="322">
        <v>93.072</v>
      </c>
      <c r="M12" s="322">
        <v>104.77199999999992</v>
      </c>
      <c r="N12" s="325">
        <v>3150.656</v>
      </c>
    </row>
    <row r="13" spans="1:14" ht="18.75">
      <c r="A13" s="324" t="s">
        <v>946</v>
      </c>
      <c r="B13" s="83"/>
      <c r="C13" s="322">
        <v>130.1</v>
      </c>
      <c r="D13" s="322">
        <v>67.9</v>
      </c>
      <c r="E13" s="322">
        <v>44</v>
      </c>
      <c r="F13" s="325" t="s">
        <v>945</v>
      </c>
      <c r="G13" s="322">
        <v>1192.4</v>
      </c>
      <c r="H13" s="322">
        <v>69.5</v>
      </c>
      <c r="I13" s="322">
        <v>1503.9</v>
      </c>
      <c r="J13" s="322">
        <v>431.7</v>
      </c>
      <c r="K13" s="322">
        <v>1674.4</v>
      </c>
      <c r="L13" s="322">
        <v>110.6</v>
      </c>
      <c r="M13" s="322">
        <v>120.94400000000002</v>
      </c>
      <c r="N13" s="325">
        <v>3841.544</v>
      </c>
    </row>
    <row r="14" spans="1:14" ht="18.75">
      <c r="A14" s="324" t="s">
        <v>947</v>
      </c>
      <c r="B14" s="83"/>
      <c r="C14" s="321">
        <v>156.547</v>
      </c>
      <c r="D14" s="321">
        <v>129.492</v>
      </c>
      <c r="E14" s="321">
        <v>58.091</v>
      </c>
      <c r="F14" s="325" t="s">
        <v>945</v>
      </c>
      <c r="G14" s="321">
        <v>1571.929</v>
      </c>
      <c r="H14" s="321">
        <v>43.768</v>
      </c>
      <c r="I14" s="321">
        <v>1959.827</v>
      </c>
      <c r="J14" s="321">
        <v>789.543</v>
      </c>
      <c r="K14" s="321">
        <v>1794.843</v>
      </c>
      <c r="L14" s="321">
        <v>113.219</v>
      </c>
      <c r="M14" s="321">
        <v>120.50599999999994</v>
      </c>
      <c r="N14" s="325">
        <v>4777.938</v>
      </c>
    </row>
    <row r="15" spans="1:14" ht="18.75">
      <c r="A15" s="208" t="s">
        <v>948</v>
      </c>
      <c r="B15" s="83"/>
      <c r="C15" s="83">
        <v>160.1</v>
      </c>
      <c r="D15" s="83">
        <v>185.5</v>
      </c>
      <c r="E15" s="83">
        <v>44.6</v>
      </c>
      <c r="F15" s="206" t="s">
        <v>945</v>
      </c>
      <c r="G15" s="205">
        <v>1322.1</v>
      </c>
      <c r="H15" s="205">
        <v>204.7</v>
      </c>
      <c r="I15" s="83">
        <v>1917.1</v>
      </c>
      <c r="J15" s="205">
        <v>1399.6</v>
      </c>
      <c r="K15" s="205">
        <v>2717.4</v>
      </c>
      <c r="L15" s="83">
        <v>129.4</v>
      </c>
      <c r="M15" s="83">
        <v>344.7</v>
      </c>
      <c r="N15" s="208">
        <v>6508.2</v>
      </c>
    </row>
    <row r="16" spans="1:14" ht="18.75">
      <c r="A16" s="212">
        <v>1999</v>
      </c>
      <c r="B16" s="220"/>
      <c r="C16" s="220">
        <v>229.066</v>
      </c>
      <c r="D16" s="220">
        <v>150.038</v>
      </c>
      <c r="E16" s="220">
        <v>15.066</v>
      </c>
      <c r="F16" s="214" t="s">
        <v>945</v>
      </c>
      <c r="G16" s="326">
        <v>1717.656</v>
      </c>
      <c r="H16" s="326">
        <v>129.807</v>
      </c>
      <c r="I16" s="326">
        <v>2241.633</v>
      </c>
      <c r="J16" s="326">
        <v>1319.587</v>
      </c>
      <c r="K16" s="326">
        <v>3946.903</v>
      </c>
      <c r="L16" s="326">
        <v>158.608</v>
      </c>
      <c r="M16" s="326">
        <v>494.64099999999996</v>
      </c>
      <c r="N16" s="92">
        <v>8161.371999999999</v>
      </c>
    </row>
    <row r="17" spans="1:14" ht="18.75">
      <c r="A17" s="219">
        <v>2000</v>
      </c>
      <c r="B17" s="86"/>
      <c r="C17" s="86">
        <v>217.159</v>
      </c>
      <c r="D17" s="86">
        <v>49.503</v>
      </c>
      <c r="E17" s="86">
        <v>211.018</v>
      </c>
      <c r="F17" s="92" t="s">
        <v>917</v>
      </c>
      <c r="G17" s="222">
        <v>1241.105</v>
      </c>
      <c r="H17" s="222">
        <v>123.333</v>
      </c>
      <c r="I17" s="86">
        <v>1842.118</v>
      </c>
      <c r="J17" s="86">
        <v>1392.693</v>
      </c>
      <c r="K17" s="86">
        <v>4749.029</v>
      </c>
      <c r="L17" s="86">
        <v>166.604</v>
      </c>
      <c r="M17" s="86">
        <v>403.395</v>
      </c>
      <c r="N17" s="221">
        <v>8553.839</v>
      </c>
    </row>
    <row r="18" spans="1:14" ht="18.75">
      <c r="A18" s="219">
        <v>2001</v>
      </c>
      <c r="B18" s="327"/>
      <c r="C18" s="86">
        <v>141.955</v>
      </c>
      <c r="D18" s="86">
        <v>450.487</v>
      </c>
      <c r="E18" s="86">
        <v>36.743</v>
      </c>
      <c r="F18" s="328" t="s">
        <v>917</v>
      </c>
      <c r="G18" s="86">
        <v>1258.746</v>
      </c>
      <c r="H18" s="86">
        <v>105.068</v>
      </c>
      <c r="I18" s="86">
        <v>1992.999</v>
      </c>
      <c r="J18" s="86">
        <v>1501.231</v>
      </c>
      <c r="K18" s="86">
        <v>4871.864</v>
      </c>
      <c r="L18" s="86">
        <v>164.968</v>
      </c>
      <c r="M18" s="86">
        <v>675.4</v>
      </c>
      <c r="N18" s="216">
        <v>9206.462</v>
      </c>
    </row>
    <row r="19" spans="1:14" ht="18.75">
      <c r="A19" s="219">
        <v>2002</v>
      </c>
      <c r="B19" s="329"/>
      <c r="C19" s="86">
        <v>323.077</v>
      </c>
      <c r="D19" s="86">
        <v>21.808</v>
      </c>
      <c r="E19" s="86">
        <v>220.255</v>
      </c>
      <c r="F19" s="330" t="s">
        <v>917</v>
      </c>
      <c r="G19" s="331">
        <v>1622.423</v>
      </c>
      <c r="H19" s="331" t="s">
        <v>608</v>
      </c>
      <c r="I19" s="331">
        <v>2187.563</v>
      </c>
      <c r="J19" s="331">
        <v>1514.65</v>
      </c>
      <c r="K19" s="331">
        <v>6523.181</v>
      </c>
      <c r="L19" s="86">
        <v>194.869</v>
      </c>
      <c r="M19" s="86">
        <v>762.726</v>
      </c>
      <c r="N19" s="216">
        <v>11182.989000000001</v>
      </c>
    </row>
    <row r="20" spans="1:14" ht="18.75">
      <c r="A20" s="332"/>
      <c r="B20" s="86"/>
      <c r="C20" s="86"/>
      <c r="D20" s="86"/>
      <c r="E20" s="86"/>
      <c r="F20" s="330"/>
      <c r="G20" s="331"/>
      <c r="H20" s="331"/>
      <c r="I20" s="331"/>
      <c r="J20" s="331"/>
      <c r="K20" s="331"/>
      <c r="L20" s="86"/>
      <c r="M20" s="86"/>
      <c r="N20" s="216"/>
    </row>
    <row r="21" spans="1:14" ht="18.75">
      <c r="A21" s="219">
        <v>2003</v>
      </c>
      <c r="B21" s="327" t="s">
        <v>591</v>
      </c>
      <c r="C21" s="86">
        <v>194.179</v>
      </c>
      <c r="D21" s="86">
        <v>161.278</v>
      </c>
      <c r="E21" s="86">
        <v>61.866</v>
      </c>
      <c r="F21" s="330" t="s">
        <v>917</v>
      </c>
      <c r="G21" s="331">
        <v>2068.08</v>
      </c>
      <c r="H21" s="331" t="s">
        <v>608</v>
      </c>
      <c r="I21" s="331">
        <v>2485.403</v>
      </c>
      <c r="J21" s="331">
        <v>1804.976</v>
      </c>
      <c r="K21" s="331">
        <v>6363.28</v>
      </c>
      <c r="L21" s="331">
        <v>188.665</v>
      </c>
      <c r="M21" s="86">
        <v>719.831</v>
      </c>
      <c r="N21" s="216">
        <v>11562.155</v>
      </c>
    </row>
    <row r="22" spans="1:14" ht="18.75">
      <c r="A22" s="219"/>
      <c r="B22" s="327" t="s">
        <v>592</v>
      </c>
      <c r="C22" s="86">
        <v>189.165</v>
      </c>
      <c r="D22" s="86">
        <v>11.896</v>
      </c>
      <c r="E22" s="86">
        <v>104.881</v>
      </c>
      <c r="F22" s="330" t="s">
        <v>917</v>
      </c>
      <c r="G22" s="331">
        <v>2076.702</v>
      </c>
      <c r="H22" s="331" t="s">
        <v>608</v>
      </c>
      <c r="I22" s="331">
        <v>2382.6440000000002</v>
      </c>
      <c r="J22" s="331">
        <v>1426.996</v>
      </c>
      <c r="K22" s="331">
        <v>6547.423</v>
      </c>
      <c r="L22" s="331">
        <v>195.36</v>
      </c>
      <c r="M22" s="331">
        <v>1193.642</v>
      </c>
      <c r="N22" s="216">
        <v>11746.065</v>
      </c>
    </row>
    <row r="23" spans="1:14" ht="18.75">
      <c r="A23" s="332"/>
      <c r="B23" s="327" t="s">
        <v>593</v>
      </c>
      <c r="C23" s="86">
        <v>219.809</v>
      </c>
      <c r="D23" s="86">
        <v>230</v>
      </c>
      <c r="E23" s="86">
        <v>111.904</v>
      </c>
      <c r="F23" s="330" t="s">
        <v>917</v>
      </c>
      <c r="G23" s="86">
        <v>1770.909</v>
      </c>
      <c r="H23" s="331" t="s">
        <v>608</v>
      </c>
      <c r="I23" s="86">
        <v>2332.6220000000003</v>
      </c>
      <c r="J23" s="86">
        <v>1716.598</v>
      </c>
      <c r="K23" s="86">
        <v>6472.386</v>
      </c>
      <c r="L23" s="86">
        <v>197.656</v>
      </c>
      <c r="M23" s="86">
        <v>923.089</v>
      </c>
      <c r="N23" s="216">
        <v>11642.351</v>
      </c>
    </row>
    <row r="24" spans="1:14" ht="18.75">
      <c r="A24" s="332"/>
      <c r="B24" s="327" t="s">
        <v>594</v>
      </c>
      <c r="C24" s="86">
        <v>218.634</v>
      </c>
      <c r="D24" s="86">
        <v>102.894</v>
      </c>
      <c r="E24" s="86">
        <v>614.529</v>
      </c>
      <c r="F24" s="330" t="s">
        <v>917</v>
      </c>
      <c r="G24" s="86">
        <v>2074.441</v>
      </c>
      <c r="H24" s="331" t="s">
        <v>608</v>
      </c>
      <c r="I24" s="86">
        <v>3010.4979999999996</v>
      </c>
      <c r="J24" s="86">
        <v>1455.513</v>
      </c>
      <c r="K24" s="86">
        <v>6563.805</v>
      </c>
      <c r="L24" s="86">
        <v>195.053</v>
      </c>
      <c r="M24" s="86">
        <v>1030.661</v>
      </c>
      <c r="N24" s="216">
        <v>12255.53</v>
      </c>
    </row>
    <row r="25" spans="1:14" ht="18.75">
      <c r="A25" s="332"/>
      <c r="B25" s="327" t="s">
        <v>595</v>
      </c>
      <c r="C25" s="86">
        <v>256.284</v>
      </c>
      <c r="D25" s="86">
        <v>281.556</v>
      </c>
      <c r="E25" s="86">
        <v>94.314</v>
      </c>
      <c r="F25" s="330" t="s">
        <v>917</v>
      </c>
      <c r="G25" s="331">
        <v>2014.831</v>
      </c>
      <c r="H25" s="331" t="s">
        <v>608</v>
      </c>
      <c r="I25" s="331">
        <v>2646.9849999999997</v>
      </c>
      <c r="J25" s="86">
        <v>1503.105</v>
      </c>
      <c r="K25" s="86">
        <v>6551.904</v>
      </c>
      <c r="L25" s="86">
        <v>194.232</v>
      </c>
      <c r="M25" s="86">
        <v>1227.848</v>
      </c>
      <c r="N25" s="216">
        <v>12124.074</v>
      </c>
    </row>
    <row r="26" spans="1:14" ht="18.75">
      <c r="A26" s="332"/>
      <c r="B26" s="327" t="s">
        <v>596</v>
      </c>
      <c r="C26" s="86">
        <v>241.525</v>
      </c>
      <c r="D26" s="86">
        <v>136.512</v>
      </c>
      <c r="E26" s="86">
        <v>188.037</v>
      </c>
      <c r="F26" s="330" t="s">
        <v>917</v>
      </c>
      <c r="G26" s="331">
        <v>1724.383</v>
      </c>
      <c r="H26" s="331" t="s">
        <v>608</v>
      </c>
      <c r="I26" s="331">
        <v>2290.4570000000003</v>
      </c>
      <c r="J26" s="331">
        <v>1483.035</v>
      </c>
      <c r="K26" s="86">
        <v>6712.871</v>
      </c>
      <c r="L26" s="86">
        <v>192.702</v>
      </c>
      <c r="M26" s="86">
        <v>1239.2630000000001</v>
      </c>
      <c r="N26" s="216">
        <v>11918.328000000001</v>
      </c>
    </row>
    <row r="27" spans="1:14" ht="18.75">
      <c r="A27" s="332"/>
      <c r="B27" s="327" t="s">
        <v>597</v>
      </c>
      <c r="C27" s="86">
        <v>237.185</v>
      </c>
      <c r="D27" s="86">
        <v>609.367</v>
      </c>
      <c r="E27" s="86">
        <v>136.457</v>
      </c>
      <c r="F27" s="330" t="s">
        <v>917</v>
      </c>
      <c r="G27" s="331">
        <v>1849.319</v>
      </c>
      <c r="H27" s="331" t="s">
        <v>608</v>
      </c>
      <c r="I27" s="331">
        <v>2832.328</v>
      </c>
      <c r="J27" s="331">
        <v>1666.807</v>
      </c>
      <c r="K27" s="331">
        <v>6781.878</v>
      </c>
      <c r="L27" s="86">
        <v>191.848</v>
      </c>
      <c r="M27" s="86">
        <v>1290.6870000000001</v>
      </c>
      <c r="N27" s="216">
        <v>12763.547999999999</v>
      </c>
    </row>
    <row r="28" spans="1:14" ht="18.75">
      <c r="A28" s="332"/>
      <c r="B28" s="327" t="s">
        <v>598</v>
      </c>
      <c r="C28" s="86">
        <v>201.984</v>
      </c>
      <c r="D28" s="86">
        <v>214.805</v>
      </c>
      <c r="E28" s="86">
        <v>105.59</v>
      </c>
      <c r="F28" s="330" t="s">
        <v>917</v>
      </c>
      <c r="G28" s="331">
        <v>2312.267</v>
      </c>
      <c r="H28" s="331" t="s">
        <v>608</v>
      </c>
      <c r="I28" s="331">
        <v>2834.6459999999997</v>
      </c>
      <c r="J28" s="331">
        <v>1603.541</v>
      </c>
      <c r="K28" s="331">
        <v>6940.744</v>
      </c>
      <c r="L28" s="331">
        <v>192.411</v>
      </c>
      <c r="M28" s="86">
        <v>1188.614</v>
      </c>
      <c r="N28" s="216">
        <v>12759.956</v>
      </c>
    </row>
    <row r="29" spans="1:14" ht="18.75">
      <c r="A29" s="332"/>
      <c r="B29" s="327" t="s">
        <v>599</v>
      </c>
      <c r="C29" s="86">
        <v>206.972</v>
      </c>
      <c r="D29" s="86">
        <v>77.752</v>
      </c>
      <c r="E29" s="86">
        <v>75.105</v>
      </c>
      <c r="F29" s="330" t="s">
        <v>917</v>
      </c>
      <c r="G29" s="331">
        <v>2156.021</v>
      </c>
      <c r="H29" s="331" t="s">
        <v>608</v>
      </c>
      <c r="I29" s="331">
        <v>2515.85</v>
      </c>
      <c r="J29" s="331">
        <v>1420.235</v>
      </c>
      <c r="K29" s="331">
        <v>7086.957</v>
      </c>
      <c r="L29" s="331">
        <v>192.244</v>
      </c>
      <c r="M29" s="331">
        <v>1286.84</v>
      </c>
      <c r="N29" s="216">
        <v>12502.126000000002</v>
      </c>
    </row>
    <row r="30" spans="1:14" ht="18.75">
      <c r="A30" s="332"/>
      <c r="B30" s="327" t="s">
        <v>600</v>
      </c>
      <c r="C30" s="86">
        <v>207.714</v>
      </c>
      <c r="D30" s="86">
        <v>232.21</v>
      </c>
      <c r="E30" s="86">
        <v>497.337</v>
      </c>
      <c r="F30" s="330" t="s">
        <v>917</v>
      </c>
      <c r="G30" s="331">
        <v>2488.995</v>
      </c>
      <c r="H30" s="331" t="s">
        <v>608</v>
      </c>
      <c r="I30" s="331">
        <v>3426.256</v>
      </c>
      <c r="J30" s="331">
        <v>1579.879</v>
      </c>
      <c r="K30" s="331">
        <v>7100.52</v>
      </c>
      <c r="L30" s="331">
        <v>192.612</v>
      </c>
      <c r="M30" s="331">
        <v>1140.6009999999999</v>
      </c>
      <c r="N30" s="328">
        <v>13439.868</v>
      </c>
    </row>
    <row r="31" spans="1:14" ht="18.75">
      <c r="A31" s="332"/>
      <c r="B31" s="327" t="s">
        <v>601</v>
      </c>
      <c r="C31" s="86">
        <v>208.669</v>
      </c>
      <c r="D31" s="86">
        <v>410.561</v>
      </c>
      <c r="E31" s="86">
        <v>340.936</v>
      </c>
      <c r="F31" s="328" t="s">
        <v>917</v>
      </c>
      <c r="G31" s="331">
        <v>2146.178</v>
      </c>
      <c r="H31" s="331" t="s">
        <v>608</v>
      </c>
      <c r="I31" s="331">
        <v>3106.344</v>
      </c>
      <c r="J31" s="331">
        <v>1642.676</v>
      </c>
      <c r="K31" s="331">
        <v>7126.052</v>
      </c>
      <c r="L31" s="331">
        <v>192.507</v>
      </c>
      <c r="M31" s="331">
        <v>1244.351</v>
      </c>
      <c r="N31" s="328">
        <v>13311.93</v>
      </c>
    </row>
    <row r="32" spans="1:14" ht="18.75">
      <c r="A32" s="332"/>
      <c r="B32" s="327" t="s">
        <v>590</v>
      </c>
      <c r="C32" s="86">
        <v>317.726</v>
      </c>
      <c r="D32" s="86">
        <v>111.283</v>
      </c>
      <c r="E32" s="86">
        <v>90.328</v>
      </c>
      <c r="F32" s="328" t="s">
        <v>917</v>
      </c>
      <c r="G32" s="86">
        <v>2028.07</v>
      </c>
      <c r="H32" s="331" t="s">
        <v>608</v>
      </c>
      <c r="I32" s="331">
        <v>2547.407</v>
      </c>
      <c r="J32" s="86">
        <v>1731.69</v>
      </c>
      <c r="K32" s="86">
        <v>7139.986</v>
      </c>
      <c r="L32" s="86">
        <v>205.482</v>
      </c>
      <c r="M32" s="86">
        <v>1338.1689999999999</v>
      </c>
      <c r="N32" s="216">
        <v>12962.733999999999</v>
      </c>
    </row>
    <row r="33" spans="1:14" ht="18.75">
      <c r="A33" s="333"/>
      <c r="B33" s="333"/>
      <c r="C33" s="86"/>
      <c r="D33" s="86"/>
      <c r="E33" s="86"/>
      <c r="F33" s="328"/>
      <c r="G33" s="86"/>
      <c r="H33" s="331"/>
      <c r="I33" s="331"/>
      <c r="J33" s="86"/>
      <c r="K33" s="86"/>
      <c r="L33" s="86"/>
      <c r="M33" s="86"/>
      <c r="N33" s="216"/>
    </row>
    <row r="34" spans="1:14" ht="18.75">
      <c r="A34" s="219">
        <v>2004</v>
      </c>
      <c r="B34" s="327" t="s">
        <v>591</v>
      </c>
      <c r="C34" s="86">
        <v>207.716</v>
      </c>
      <c r="D34" s="86">
        <v>139.541</v>
      </c>
      <c r="E34" s="86">
        <v>285.245</v>
      </c>
      <c r="F34" s="328" t="s">
        <v>917</v>
      </c>
      <c r="G34" s="331">
        <v>2342.66</v>
      </c>
      <c r="H34" s="331" t="s">
        <v>608</v>
      </c>
      <c r="I34" s="331">
        <v>2975.162</v>
      </c>
      <c r="J34" s="331">
        <v>1695.399</v>
      </c>
      <c r="K34" s="86">
        <v>7294.322</v>
      </c>
      <c r="L34" s="86">
        <v>203.086</v>
      </c>
      <c r="M34" s="86">
        <v>1439.472</v>
      </c>
      <c r="N34" s="216">
        <v>13607.440999999999</v>
      </c>
    </row>
    <row r="35" spans="1:14" ht="18.75">
      <c r="A35" s="219"/>
      <c r="B35" s="327" t="s">
        <v>592</v>
      </c>
      <c r="C35" s="86">
        <v>205.684</v>
      </c>
      <c r="D35" s="86">
        <v>180.616</v>
      </c>
      <c r="E35" s="86">
        <v>80.377</v>
      </c>
      <c r="F35" s="328" t="s">
        <v>917</v>
      </c>
      <c r="G35" s="331">
        <v>1887.281</v>
      </c>
      <c r="H35" s="331">
        <v>0.162</v>
      </c>
      <c r="I35" s="86">
        <v>2354.12</v>
      </c>
      <c r="J35" s="331">
        <v>1675.099</v>
      </c>
      <c r="K35" s="331">
        <v>7237.054</v>
      </c>
      <c r="L35" s="86">
        <v>202.61</v>
      </c>
      <c r="M35" s="86">
        <v>1369.702</v>
      </c>
      <c r="N35" s="216">
        <v>12838.585000000001</v>
      </c>
    </row>
    <row r="36" spans="1:14" ht="18.75">
      <c r="A36" s="219"/>
      <c r="B36" s="327" t="s">
        <v>593</v>
      </c>
      <c r="C36" s="86">
        <v>217.169</v>
      </c>
      <c r="D36" s="86">
        <v>144.687</v>
      </c>
      <c r="E36" s="86">
        <v>214.14</v>
      </c>
      <c r="F36" s="328" t="s">
        <v>917</v>
      </c>
      <c r="G36" s="331">
        <v>2242.603</v>
      </c>
      <c r="H36" s="331">
        <v>0.162</v>
      </c>
      <c r="I36" s="331">
        <v>2818.761</v>
      </c>
      <c r="J36" s="86">
        <v>1761.709</v>
      </c>
      <c r="K36" s="331">
        <v>7234.076</v>
      </c>
      <c r="L36" s="331">
        <v>193.252</v>
      </c>
      <c r="M36" s="86">
        <v>1482.31</v>
      </c>
      <c r="N36" s="216">
        <v>13490.108</v>
      </c>
    </row>
    <row r="37" spans="1:14" ht="18.75">
      <c r="A37" s="219"/>
      <c r="B37" s="327" t="s">
        <v>594</v>
      </c>
      <c r="C37" s="86">
        <v>219.101</v>
      </c>
      <c r="D37" s="86">
        <v>193.605</v>
      </c>
      <c r="E37" s="86">
        <v>424.741</v>
      </c>
      <c r="F37" s="328" t="s">
        <v>917</v>
      </c>
      <c r="G37" s="331">
        <v>2160.95</v>
      </c>
      <c r="H37" s="86">
        <v>0.116</v>
      </c>
      <c r="I37" s="86">
        <v>2998.513</v>
      </c>
      <c r="J37" s="331">
        <v>2026.424</v>
      </c>
      <c r="K37" s="86">
        <v>7586.578</v>
      </c>
      <c r="L37" s="331">
        <v>224.484</v>
      </c>
      <c r="M37" s="331">
        <v>1714.571</v>
      </c>
      <c r="N37" s="216">
        <v>14550.616000000002</v>
      </c>
    </row>
    <row r="38" spans="1:14" ht="18.75">
      <c r="A38" s="219"/>
      <c r="B38" s="327" t="s">
        <v>595</v>
      </c>
      <c r="C38" s="86">
        <v>228.538</v>
      </c>
      <c r="D38" s="86">
        <v>302.198</v>
      </c>
      <c r="E38" s="86">
        <v>1108.148</v>
      </c>
      <c r="F38" s="328" t="s">
        <v>917</v>
      </c>
      <c r="G38" s="331">
        <v>2478.142</v>
      </c>
      <c r="H38" s="331">
        <v>0.231</v>
      </c>
      <c r="I38" s="86">
        <v>4117.257</v>
      </c>
      <c r="J38" s="86">
        <v>2116.629</v>
      </c>
      <c r="K38" s="331">
        <v>7581.347</v>
      </c>
      <c r="L38" s="86">
        <v>223.72</v>
      </c>
      <c r="M38" s="331">
        <v>1639.8690000000001</v>
      </c>
      <c r="N38" s="328">
        <v>15678.822</v>
      </c>
    </row>
    <row r="39" spans="1:14" ht="18.75">
      <c r="A39" s="219"/>
      <c r="B39" s="327" t="s">
        <v>596</v>
      </c>
      <c r="C39" s="82">
        <v>237.97</v>
      </c>
      <c r="D39" s="82">
        <v>246.648</v>
      </c>
      <c r="E39" s="82">
        <v>569.285</v>
      </c>
      <c r="F39" s="328" t="s">
        <v>917</v>
      </c>
      <c r="G39" s="82">
        <v>2327.791</v>
      </c>
      <c r="H39" s="82">
        <v>0.195</v>
      </c>
      <c r="I39" s="82">
        <v>3381.8890000000006</v>
      </c>
      <c r="J39" s="82">
        <v>1900.783</v>
      </c>
      <c r="K39" s="82">
        <v>7598.646</v>
      </c>
      <c r="L39" s="82">
        <v>223.257</v>
      </c>
      <c r="M39" s="82">
        <v>1658.755</v>
      </c>
      <c r="N39" s="218">
        <v>14763.33</v>
      </c>
    </row>
    <row r="40" spans="1:14" ht="18.75">
      <c r="A40" s="332"/>
      <c r="B40" s="327" t="s">
        <v>597</v>
      </c>
      <c r="C40" s="86">
        <v>227.283</v>
      </c>
      <c r="D40" s="86">
        <v>438.007</v>
      </c>
      <c r="E40" s="86">
        <v>176.206</v>
      </c>
      <c r="F40" s="328" t="s">
        <v>917</v>
      </c>
      <c r="G40" s="86">
        <v>2226.677</v>
      </c>
      <c r="H40" s="86">
        <v>0.154</v>
      </c>
      <c r="I40" s="86">
        <v>3068.327</v>
      </c>
      <c r="J40" s="86">
        <v>1866.521</v>
      </c>
      <c r="K40" s="86">
        <v>7610.438</v>
      </c>
      <c r="L40" s="86">
        <v>223.718</v>
      </c>
      <c r="M40" s="86">
        <v>1812.549</v>
      </c>
      <c r="N40" s="216">
        <v>14581.553</v>
      </c>
    </row>
    <row r="41" spans="1:14" ht="18.75">
      <c r="A41" s="332"/>
      <c r="B41" s="327" t="s">
        <v>598</v>
      </c>
      <c r="C41" s="86">
        <v>233.084</v>
      </c>
      <c r="D41" s="86">
        <v>74.597</v>
      </c>
      <c r="E41" s="86">
        <v>84.48</v>
      </c>
      <c r="F41" s="328" t="s">
        <v>917</v>
      </c>
      <c r="G41" s="86">
        <v>2679.581</v>
      </c>
      <c r="H41" s="86">
        <v>0.078</v>
      </c>
      <c r="I41" s="86">
        <v>3071.82</v>
      </c>
      <c r="J41" s="86">
        <v>1836.499</v>
      </c>
      <c r="K41" s="86">
        <v>7841.105</v>
      </c>
      <c r="L41" s="86">
        <v>222.038</v>
      </c>
      <c r="M41" s="86">
        <v>1842.577</v>
      </c>
      <c r="N41" s="216">
        <v>14814.038999999999</v>
      </c>
    </row>
    <row r="42" spans="1:14" ht="18.75">
      <c r="A42" s="332"/>
      <c r="B42" s="327" t="s">
        <v>599</v>
      </c>
      <c r="C42" s="86">
        <v>203.479</v>
      </c>
      <c r="D42" s="86">
        <v>125.704</v>
      </c>
      <c r="E42" s="86">
        <v>261.904</v>
      </c>
      <c r="F42" s="328" t="s">
        <v>917</v>
      </c>
      <c r="G42" s="86">
        <v>2441.931</v>
      </c>
      <c r="H42" s="331" t="s">
        <v>608</v>
      </c>
      <c r="I42" s="86">
        <v>3033.0570000000002</v>
      </c>
      <c r="J42" s="86">
        <v>1641.248</v>
      </c>
      <c r="K42" s="86">
        <v>8109.16</v>
      </c>
      <c r="L42" s="86">
        <v>220.36</v>
      </c>
      <c r="M42" s="86">
        <v>1913.853</v>
      </c>
      <c r="N42" s="216">
        <v>14917.678</v>
      </c>
    </row>
    <row r="43" spans="1:14" ht="18.75">
      <c r="A43" s="332"/>
      <c r="B43" s="327" t="s">
        <v>600</v>
      </c>
      <c r="C43" s="86">
        <v>260.612</v>
      </c>
      <c r="D43" s="86">
        <v>246.929</v>
      </c>
      <c r="E43" s="86">
        <v>217.318</v>
      </c>
      <c r="F43" s="328" t="s">
        <v>917</v>
      </c>
      <c r="G43" s="331">
        <v>2167.388</v>
      </c>
      <c r="H43" s="86">
        <v>75.033</v>
      </c>
      <c r="I43" s="331">
        <v>2967.28</v>
      </c>
      <c r="J43" s="86">
        <v>1797.1</v>
      </c>
      <c r="K43" s="86">
        <v>8150.267</v>
      </c>
      <c r="L43" s="86">
        <v>191.252</v>
      </c>
      <c r="M43" s="86">
        <v>1846.327</v>
      </c>
      <c r="N43" s="216">
        <v>14952.225999999999</v>
      </c>
    </row>
    <row r="44" spans="1:14" ht="18.75">
      <c r="A44" s="332"/>
      <c r="B44" s="327" t="s">
        <v>601</v>
      </c>
      <c r="C44" s="86">
        <v>278.925</v>
      </c>
      <c r="D44" s="86">
        <v>9.391</v>
      </c>
      <c r="E44" s="86">
        <v>367.824</v>
      </c>
      <c r="F44" s="328" t="s">
        <v>917</v>
      </c>
      <c r="G44" s="331">
        <v>2230.771</v>
      </c>
      <c r="H44" s="331">
        <v>75.666</v>
      </c>
      <c r="I44" s="86">
        <v>2962.577</v>
      </c>
      <c r="J44" s="331">
        <v>1961.154</v>
      </c>
      <c r="K44" s="86">
        <v>8290.362</v>
      </c>
      <c r="L44" s="86">
        <v>189.381</v>
      </c>
      <c r="M44" s="86">
        <v>1727.266</v>
      </c>
      <c r="N44" s="216">
        <v>15130.74</v>
      </c>
    </row>
    <row r="45" spans="1:14" ht="18.75">
      <c r="A45" s="332"/>
      <c r="B45" s="327" t="s">
        <v>590</v>
      </c>
      <c r="C45" s="86">
        <v>309.191</v>
      </c>
      <c r="D45" s="86">
        <v>196.324</v>
      </c>
      <c r="E45" s="86">
        <v>105.599</v>
      </c>
      <c r="F45" s="328" t="s">
        <v>917</v>
      </c>
      <c r="G45" s="331">
        <v>2543.176</v>
      </c>
      <c r="H45" s="331">
        <v>76.668</v>
      </c>
      <c r="I45" s="331">
        <v>3230.958</v>
      </c>
      <c r="J45" s="331">
        <v>1430.715</v>
      </c>
      <c r="K45" s="86">
        <v>8329.788</v>
      </c>
      <c r="L45" s="331">
        <v>205.282</v>
      </c>
      <c r="M45" s="86">
        <v>1645.507</v>
      </c>
      <c r="N45" s="216">
        <v>14842.25</v>
      </c>
    </row>
    <row r="46" spans="1:14" ht="18.75">
      <c r="A46" s="332"/>
      <c r="B46" s="327"/>
      <c r="C46" s="86"/>
      <c r="D46" s="86"/>
      <c r="E46" s="86"/>
      <c r="F46" s="328"/>
      <c r="G46" s="331"/>
      <c r="H46" s="331"/>
      <c r="I46" s="331"/>
      <c r="J46" s="331"/>
      <c r="K46" s="86"/>
      <c r="L46" s="331"/>
      <c r="M46" s="86"/>
      <c r="N46" s="216"/>
    </row>
    <row r="47" spans="1:14" ht="18.75">
      <c r="A47" s="219">
        <v>2005</v>
      </c>
      <c r="B47" s="327" t="s">
        <v>591</v>
      </c>
      <c r="C47" s="86">
        <v>252.869</v>
      </c>
      <c r="D47" s="86">
        <v>620.592</v>
      </c>
      <c r="E47" s="86">
        <v>383.142</v>
      </c>
      <c r="F47" s="328" t="s">
        <v>917</v>
      </c>
      <c r="G47" s="334">
        <v>2292.056</v>
      </c>
      <c r="H47" s="331">
        <v>77.546</v>
      </c>
      <c r="I47" s="331">
        <v>3626.205</v>
      </c>
      <c r="J47" s="331">
        <v>1770.922</v>
      </c>
      <c r="K47" s="331">
        <v>8348.857</v>
      </c>
      <c r="L47" s="86">
        <v>200.718</v>
      </c>
      <c r="M47" s="331">
        <v>1480.26</v>
      </c>
      <c r="N47" s="221">
        <v>15426.962000000001</v>
      </c>
    </row>
    <row r="48" spans="1:14" ht="18.75">
      <c r="A48" s="219"/>
      <c r="B48" s="327" t="s">
        <v>592</v>
      </c>
      <c r="C48" s="86">
        <v>236.254</v>
      </c>
      <c r="D48" s="86">
        <v>576.411</v>
      </c>
      <c r="E48" s="86">
        <v>219.17</v>
      </c>
      <c r="F48" s="328" t="s">
        <v>917</v>
      </c>
      <c r="G48" s="334">
        <v>2628.515</v>
      </c>
      <c r="H48" s="334">
        <v>74.579</v>
      </c>
      <c r="I48" s="331">
        <v>3734.929</v>
      </c>
      <c r="J48" s="331">
        <v>1870.276</v>
      </c>
      <c r="K48" s="331">
        <v>8308.591</v>
      </c>
      <c r="L48" s="331">
        <v>202.343</v>
      </c>
      <c r="M48" s="86">
        <v>1443.838</v>
      </c>
      <c r="N48" s="335">
        <v>15559.977</v>
      </c>
    </row>
    <row r="49" spans="1:14" ht="18.75">
      <c r="A49" s="219"/>
      <c r="B49" s="327" t="s">
        <v>593</v>
      </c>
      <c r="C49" s="86">
        <v>267.124</v>
      </c>
      <c r="D49" s="86">
        <v>605.943</v>
      </c>
      <c r="E49" s="86">
        <v>251.226</v>
      </c>
      <c r="F49" s="328" t="s">
        <v>917</v>
      </c>
      <c r="G49" s="331">
        <v>2575.643</v>
      </c>
      <c r="H49" s="334">
        <v>55.122</v>
      </c>
      <c r="I49" s="334">
        <v>3755.058</v>
      </c>
      <c r="J49" s="331">
        <v>1882.245</v>
      </c>
      <c r="K49" s="331">
        <v>8319.944</v>
      </c>
      <c r="L49" s="331">
        <v>202.309</v>
      </c>
      <c r="M49" s="331">
        <v>1411.227</v>
      </c>
      <c r="N49" s="216">
        <v>15570.783</v>
      </c>
    </row>
    <row r="50" spans="1:14" ht="18.75">
      <c r="A50" s="332"/>
      <c r="B50" s="327" t="s">
        <v>594</v>
      </c>
      <c r="C50" s="86">
        <v>230.169</v>
      </c>
      <c r="D50" s="86">
        <v>1725.12</v>
      </c>
      <c r="E50" s="86">
        <v>1522.038</v>
      </c>
      <c r="F50" s="328" t="s">
        <v>917</v>
      </c>
      <c r="G50" s="86">
        <v>1933.756</v>
      </c>
      <c r="H50" s="86">
        <v>55.849</v>
      </c>
      <c r="I50" s="86">
        <v>5466.932000000001</v>
      </c>
      <c r="J50" s="86">
        <v>1854.119</v>
      </c>
      <c r="K50" s="86">
        <v>8296.326</v>
      </c>
      <c r="L50" s="86">
        <v>201.674</v>
      </c>
      <c r="M50" s="86">
        <v>1427.8580000000002</v>
      </c>
      <c r="N50" s="216">
        <v>17246.909</v>
      </c>
    </row>
    <row r="51" spans="1:14" ht="18.75">
      <c r="A51" s="332"/>
      <c r="B51" s="327" t="s">
        <v>595</v>
      </c>
      <c r="C51" s="86">
        <v>269.08</v>
      </c>
      <c r="D51" s="86">
        <v>274.288</v>
      </c>
      <c r="E51" s="86">
        <v>157.759</v>
      </c>
      <c r="F51" s="328" t="s">
        <v>917</v>
      </c>
      <c r="G51" s="86">
        <v>3029.448</v>
      </c>
      <c r="H51" s="86">
        <v>53.703</v>
      </c>
      <c r="I51" s="86">
        <v>3784.278</v>
      </c>
      <c r="J51" s="86">
        <v>1949.72</v>
      </c>
      <c r="K51" s="86">
        <v>8396.726</v>
      </c>
      <c r="L51" s="86">
        <v>200.725</v>
      </c>
      <c r="M51" s="86">
        <v>1560.18</v>
      </c>
      <c r="N51" s="216">
        <v>15891.629</v>
      </c>
    </row>
    <row r="52" spans="1:14" ht="18.75">
      <c r="A52" s="332"/>
      <c r="B52" s="327" t="s">
        <v>596</v>
      </c>
      <c r="C52" s="86">
        <v>224.765</v>
      </c>
      <c r="D52" s="86">
        <v>140.029</v>
      </c>
      <c r="E52" s="86">
        <v>323.685</v>
      </c>
      <c r="F52" s="328" t="s">
        <v>917</v>
      </c>
      <c r="G52" s="86">
        <v>3693.248</v>
      </c>
      <c r="H52" s="331" t="s">
        <v>608</v>
      </c>
      <c r="I52" s="86">
        <v>4381.727</v>
      </c>
      <c r="J52" s="86">
        <v>1896.35</v>
      </c>
      <c r="K52" s="86">
        <v>8568.268</v>
      </c>
      <c r="L52" s="86">
        <v>218.025</v>
      </c>
      <c r="M52" s="86">
        <v>1392.81</v>
      </c>
      <c r="N52" s="216">
        <v>16457.18</v>
      </c>
    </row>
    <row r="53" spans="1:14" ht="18.75">
      <c r="A53" s="332"/>
      <c r="B53" s="327" t="s">
        <v>597</v>
      </c>
      <c r="C53" s="86">
        <v>219.332</v>
      </c>
      <c r="D53" s="86">
        <v>256.953</v>
      </c>
      <c r="E53" s="86">
        <v>167.149</v>
      </c>
      <c r="F53" s="328" t="s">
        <v>917</v>
      </c>
      <c r="G53" s="86">
        <v>3426.281</v>
      </c>
      <c r="H53" s="331" t="s">
        <v>608</v>
      </c>
      <c r="I53" s="86">
        <v>4069.715</v>
      </c>
      <c r="J53" s="86">
        <v>2209.174</v>
      </c>
      <c r="K53" s="86">
        <v>8548.715</v>
      </c>
      <c r="L53" s="86">
        <v>197.927</v>
      </c>
      <c r="M53" s="86">
        <v>1118.045</v>
      </c>
      <c r="N53" s="216">
        <v>16143.576</v>
      </c>
    </row>
    <row r="54" spans="1:14" ht="18.75">
      <c r="A54" s="332"/>
      <c r="B54" s="327" t="s">
        <v>598</v>
      </c>
      <c r="C54" s="86">
        <v>269.694</v>
      </c>
      <c r="D54" s="86">
        <v>70.536</v>
      </c>
      <c r="E54" s="86">
        <v>178.556</v>
      </c>
      <c r="F54" s="328" t="s">
        <v>917</v>
      </c>
      <c r="G54" s="331">
        <v>3945.235</v>
      </c>
      <c r="H54" s="331" t="s">
        <v>608</v>
      </c>
      <c r="I54" s="331">
        <v>4464.021000000001</v>
      </c>
      <c r="J54" s="86">
        <v>2584.21</v>
      </c>
      <c r="K54" s="86">
        <v>8595.65</v>
      </c>
      <c r="L54" s="86">
        <v>199.12</v>
      </c>
      <c r="M54" s="86">
        <v>1139.34</v>
      </c>
      <c r="N54" s="216">
        <v>16982.341</v>
      </c>
    </row>
    <row r="55" spans="1:14" ht="18.75">
      <c r="A55" s="332"/>
      <c r="B55" s="327" t="s">
        <v>599</v>
      </c>
      <c r="C55" s="86">
        <v>244.546</v>
      </c>
      <c r="D55" s="86">
        <v>619.445</v>
      </c>
      <c r="E55" s="86">
        <v>449.897</v>
      </c>
      <c r="F55" s="328" t="s">
        <v>917</v>
      </c>
      <c r="G55" s="86">
        <v>3707.154</v>
      </c>
      <c r="H55" s="331" t="s">
        <v>608</v>
      </c>
      <c r="I55" s="86">
        <v>5021.0419999999995</v>
      </c>
      <c r="J55" s="86">
        <v>2803.398</v>
      </c>
      <c r="K55" s="86">
        <v>8833.902</v>
      </c>
      <c r="L55" s="86">
        <v>195.738</v>
      </c>
      <c r="M55" s="86">
        <v>1402.251</v>
      </c>
      <c r="N55" s="216">
        <v>18256.331000000002</v>
      </c>
    </row>
    <row r="56" spans="1:14" ht="18.75">
      <c r="A56" s="332"/>
      <c r="B56" s="327" t="s">
        <v>600</v>
      </c>
      <c r="C56" s="86">
        <v>287.906</v>
      </c>
      <c r="D56" s="86">
        <v>163.138</v>
      </c>
      <c r="E56" s="86">
        <v>160.362</v>
      </c>
      <c r="F56" s="328" t="s">
        <v>917</v>
      </c>
      <c r="G56" s="331">
        <v>3939.915</v>
      </c>
      <c r="H56" s="331" t="s">
        <v>608</v>
      </c>
      <c r="I56" s="331">
        <v>4551.321</v>
      </c>
      <c r="J56" s="331">
        <v>2871.013</v>
      </c>
      <c r="K56" s="86">
        <v>8785.674</v>
      </c>
      <c r="L56" s="86">
        <v>194.847</v>
      </c>
      <c r="M56" s="86">
        <v>1366.365</v>
      </c>
      <c r="N56" s="216">
        <v>17769.22</v>
      </c>
    </row>
    <row r="57" spans="1:14" ht="18.75">
      <c r="A57" s="332"/>
      <c r="B57" s="327" t="s">
        <v>601</v>
      </c>
      <c r="C57" s="86">
        <v>258.889</v>
      </c>
      <c r="D57" s="86">
        <v>79.463</v>
      </c>
      <c r="E57" s="86">
        <v>174.224</v>
      </c>
      <c r="F57" s="328" t="s">
        <v>917</v>
      </c>
      <c r="G57" s="331">
        <v>4209.479</v>
      </c>
      <c r="H57" s="331" t="s">
        <v>608</v>
      </c>
      <c r="I57" s="331">
        <v>4722.055</v>
      </c>
      <c r="J57" s="331">
        <v>2842.853</v>
      </c>
      <c r="K57" s="331">
        <v>8827.442</v>
      </c>
      <c r="L57" s="86">
        <v>193.901</v>
      </c>
      <c r="M57" s="86">
        <v>1503.115</v>
      </c>
      <c r="N57" s="216">
        <v>18089.366</v>
      </c>
    </row>
    <row r="58" spans="1:14" ht="18.75">
      <c r="A58" s="332"/>
      <c r="B58" s="327" t="s">
        <v>590</v>
      </c>
      <c r="C58" s="82">
        <v>362.267</v>
      </c>
      <c r="D58" s="82">
        <v>79.58</v>
      </c>
      <c r="E58" s="82">
        <v>185.917</v>
      </c>
      <c r="F58" s="328" t="s">
        <v>917</v>
      </c>
      <c r="G58" s="82">
        <v>4010.867</v>
      </c>
      <c r="H58" s="331" t="s">
        <v>608</v>
      </c>
      <c r="I58" s="82">
        <v>4638.631</v>
      </c>
      <c r="J58" s="82">
        <v>2752.984</v>
      </c>
      <c r="K58" s="82">
        <v>8913.664</v>
      </c>
      <c r="L58" s="82">
        <v>197.841</v>
      </c>
      <c r="M58" s="82">
        <v>1257.4589999999998</v>
      </c>
      <c r="N58" s="218">
        <v>17760.578999999998</v>
      </c>
    </row>
    <row r="59" spans="1:14" ht="18.75">
      <c r="A59" s="332"/>
      <c r="B59" s="327"/>
      <c r="C59" s="86"/>
      <c r="D59" s="86"/>
      <c r="E59" s="86"/>
      <c r="F59" s="328"/>
      <c r="G59" s="331"/>
      <c r="H59" s="331"/>
      <c r="I59" s="331"/>
      <c r="J59" s="331"/>
      <c r="K59" s="331"/>
      <c r="L59" s="331"/>
      <c r="M59" s="336"/>
      <c r="N59" s="336"/>
    </row>
    <row r="60" spans="1:14" ht="18.75">
      <c r="A60" s="219">
        <v>2006</v>
      </c>
      <c r="B60" s="327" t="s">
        <v>591</v>
      </c>
      <c r="C60" s="86">
        <v>262.119</v>
      </c>
      <c r="D60" s="86">
        <v>187.09</v>
      </c>
      <c r="E60" s="86">
        <v>128.052</v>
      </c>
      <c r="F60" s="328" t="s">
        <v>917</v>
      </c>
      <c r="G60" s="331">
        <v>5483.401</v>
      </c>
      <c r="H60" s="331" t="s">
        <v>608</v>
      </c>
      <c r="I60" s="331">
        <v>6060.662</v>
      </c>
      <c r="J60" s="331">
        <v>2237.304</v>
      </c>
      <c r="K60" s="331">
        <v>8927.968</v>
      </c>
      <c r="L60" s="331">
        <v>190.226</v>
      </c>
      <c r="M60" s="86">
        <v>1366.312</v>
      </c>
      <c r="N60" s="216">
        <v>18782.472</v>
      </c>
    </row>
    <row r="61" spans="1:14" ht="18.75">
      <c r="A61" s="219"/>
      <c r="B61" s="327" t="s">
        <v>592</v>
      </c>
      <c r="C61" s="86">
        <v>227.32</v>
      </c>
      <c r="D61" s="86">
        <v>79.321</v>
      </c>
      <c r="E61" s="86">
        <v>171.575</v>
      </c>
      <c r="F61" s="328" t="s">
        <v>917</v>
      </c>
      <c r="G61" s="331">
        <v>5108.813</v>
      </c>
      <c r="H61" s="331">
        <v>79.79</v>
      </c>
      <c r="I61" s="331">
        <v>5666.819</v>
      </c>
      <c r="J61" s="331">
        <v>2504.012</v>
      </c>
      <c r="K61" s="331">
        <v>9014.194</v>
      </c>
      <c r="L61" s="331">
        <v>190.676</v>
      </c>
      <c r="M61" s="331">
        <v>1485.6370000000002</v>
      </c>
      <c r="N61" s="328">
        <v>18861.338</v>
      </c>
    </row>
    <row r="62" spans="1:14" ht="18.75">
      <c r="A62" s="219"/>
      <c r="B62" s="327" t="s">
        <v>593</v>
      </c>
      <c r="C62" s="86">
        <v>235.961</v>
      </c>
      <c r="D62" s="86">
        <v>168.133</v>
      </c>
      <c r="E62" s="86">
        <v>717.777</v>
      </c>
      <c r="F62" s="328" t="s">
        <v>917</v>
      </c>
      <c r="G62" s="331">
        <v>9408.494</v>
      </c>
      <c r="H62" s="331" t="s">
        <v>608</v>
      </c>
      <c r="I62" s="331">
        <v>10530.365000000002</v>
      </c>
      <c r="J62" s="331">
        <v>2005.2</v>
      </c>
      <c r="K62" s="337">
        <v>9187.961</v>
      </c>
      <c r="L62" s="331">
        <v>189.987</v>
      </c>
      <c r="M62" s="331">
        <v>1833.392</v>
      </c>
      <c r="N62" s="337">
        <v>23746.905000000002</v>
      </c>
    </row>
    <row r="63" spans="1:14" ht="18.75">
      <c r="A63" s="219"/>
      <c r="B63" s="327" t="s">
        <v>594</v>
      </c>
      <c r="C63" s="86">
        <v>240.794</v>
      </c>
      <c r="D63" s="86">
        <v>393.911</v>
      </c>
      <c r="E63" s="86">
        <v>137.273</v>
      </c>
      <c r="F63" s="328" t="s">
        <v>917</v>
      </c>
      <c r="G63" s="331">
        <v>10106.122</v>
      </c>
      <c r="H63" s="331" t="s">
        <v>608</v>
      </c>
      <c r="I63" s="331">
        <v>10878.1</v>
      </c>
      <c r="J63" s="331">
        <v>2349.146</v>
      </c>
      <c r="K63" s="331">
        <v>9183.264</v>
      </c>
      <c r="L63" s="331">
        <v>190.617</v>
      </c>
      <c r="M63" s="331">
        <v>1895.873</v>
      </c>
      <c r="N63" s="328">
        <v>24497</v>
      </c>
    </row>
    <row r="64" spans="1:14" ht="18.75">
      <c r="A64" s="338"/>
      <c r="B64" s="339" t="s">
        <v>595</v>
      </c>
      <c r="C64" s="94">
        <v>269.145</v>
      </c>
      <c r="D64" s="94">
        <v>433.602</v>
      </c>
      <c r="E64" s="94">
        <v>280.612</v>
      </c>
      <c r="F64" s="340" t="s">
        <v>917</v>
      </c>
      <c r="G64" s="94">
        <v>12489.371</v>
      </c>
      <c r="H64" s="94">
        <v>19.954</v>
      </c>
      <c r="I64" s="94">
        <v>13492.684</v>
      </c>
      <c r="J64" s="94">
        <v>2345.471</v>
      </c>
      <c r="K64" s="94">
        <v>9215.318</v>
      </c>
      <c r="L64" s="94">
        <v>190.463</v>
      </c>
      <c r="M64" s="94">
        <v>2023.58</v>
      </c>
      <c r="N64" s="341">
        <v>27267.515999999996</v>
      </c>
    </row>
    <row r="65" spans="1:14" ht="18.75">
      <c r="A65" s="342" t="s">
        <v>949</v>
      </c>
      <c r="B65" s="332"/>
      <c r="C65" s="332"/>
      <c r="D65" s="343"/>
      <c r="E65" s="343"/>
      <c r="F65" s="343"/>
      <c r="G65" s="343"/>
      <c r="H65" s="343"/>
      <c r="I65" s="343"/>
      <c r="J65" s="343"/>
      <c r="K65" s="343"/>
      <c r="L65" s="343"/>
      <c r="M65" s="343"/>
      <c r="N65" s="343"/>
    </row>
    <row r="66" spans="1:14" ht="18.75">
      <c r="A66" s="342" t="s">
        <v>950</v>
      </c>
      <c r="B66" s="332"/>
      <c r="C66" s="343"/>
      <c r="D66" s="344"/>
      <c r="E66" s="344"/>
      <c r="F66" s="344"/>
      <c r="G66" s="343"/>
      <c r="H66" s="344"/>
      <c r="I66" s="344"/>
      <c r="J66" s="344"/>
      <c r="K66" s="345"/>
      <c r="L66" s="344"/>
      <c r="M66" s="344"/>
      <c r="N66" s="344"/>
    </row>
    <row r="67" spans="1:14" ht="18.75">
      <c r="A67" s="346" t="s">
        <v>951</v>
      </c>
      <c r="B67" s="333"/>
      <c r="C67" s="347"/>
      <c r="D67" s="348"/>
      <c r="E67" s="348"/>
      <c r="F67" s="348"/>
      <c r="G67" s="349"/>
      <c r="H67" s="348"/>
      <c r="I67" s="348"/>
      <c r="J67" s="349"/>
      <c r="K67" s="348"/>
      <c r="L67" s="348"/>
      <c r="M67" s="348"/>
      <c r="N67" s="348"/>
    </row>
    <row r="68" spans="1:14" ht="18.75">
      <c r="A68" s="346" t="s">
        <v>952</v>
      </c>
      <c r="B68" s="333"/>
      <c r="C68" s="348"/>
      <c r="D68" s="348"/>
      <c r="E68" s="348"/>
      <c r="F68" s="348"/>
      <c r="G68" s="349"/>
      <c r="H68" s="348"/>
      <c r="I68" s="348"/>
      <c r="J68" s="349"/>
      <c r="K68" s="348"/>
      <c r="L68" s="348"/>
      <c r="M68" s="348"/>
      <c r="N68" s="348"/>
    </row>
    <row r="69" spans="1:14" ht="18.75">
      <c r="A69" s="321" t="s">
        <v>953</v>
      </c>
      <c r="B69" s="333"/>
      <c r="C69" s="348"/>
      <c r="D69" s="348"/>
      <c r="E69" s="348"/>
      <c r="F69" s="348"/>
      <c r="G69" s="349"/>
      <c r="H69" s="348"/>
      <c r="I69" s="348"/>
      <c r="J69" s="349"/>
      <c r="K69" s="348"/>
      <c r="L69" s="348"/>
      <c r="M69" s="348"/>
      <c r="N69" s="348"/>
    </row>
    <row r="70" spans="1:14" ht="18.75">
      <c r="A70" s="350" t="s">
        <v>954</v>
      </c>
      <c r="B70" s="350"/>
      <c r="C70" s="349"/>
      <c r="D70" s="349"/>
      <c r="E70" s="349"/>
      <c r="F70" s="349"/>
      <c r="G70" s="349"/>
      <c r="H70" s="349"/>
      <c r="I70" s="349"/>
      <c r="J70" s="349"/>
      <c r="K70" s="349"/>
      <c r="L70" s="349"/>
      <c r="M70" s="349"/>
      <c r="N70" s="349"/>
    </row>
  </sheetData>
  <printOptions/>
  <pageMargins left="0.75" right="0.75" top="1" bottom="1" header="0.5" footer="0.5"/>
  <pageSetup horizontalDpi="600" verticalDpi="600" orientation="portrait" paperSize="9" scale="38" r:id="rId1"/>
</worksheet>
</file>

<file path=xl/worksheets/sheet13.xml><?xml version="1.0" encoding="utf-8"?>
<worksheet xmlns="http://schemas.openxmlformats.org/spreadsheetml/2006/main" xmlns:r="http://schemas.openxmlformats.org/officeDocument/2006/relationships">
  <dimension ref="A1:O65"/>
  <sheetViews>
    <sheetView workbookViewId="0" topLeftCell="A1">
      <selection activeCell="A1" sqref="A1"/>
    </sheetView>
  </sheetViews>
  <sheetFormatPr defaultColWidth="9.140625" defaultRowHeight="12.75"/>
  <cols>
    <col min="1" max="1" width="18.28125" style="0" customWidth="1"/>
    <col min="2" max="2" width="12.57421875" style="0" customWidth="1"/>
    <col min="3" max="3" width="2.8515625" style="0" customWidth="1"/>
    <col min="4" max="4" width="11.57421875" style="0" customWidth="1"/>
    <col min="5" max="5" width="15.8515625" style="0" customWidth="1"/>
    <col min="6" max="6" width="3.57421875" style="0" customWidth="1"/>
    <col min="7" max="7" width="18.7109375" style="0" customWidth="1"/>
    <col min="8" max="8" width="2.8515625" style="0" customWidth="1"/>
    <col min="9" max="9" width="15.00390625" style="0" customWidth="1"/>
    <col min="10" max="10" width="12.00390625" style="0" customWidth="1"/>
    <col min="11" max="11" width="12.421875" style="0" customWidth="1"/>
    <col min="12" max="12" width="16.28125" style="0" customWidth="1"/>
    <col min="13" max="13" width="14.7109375" style="0" customWidth="1"/>
    <col min="14" max="14" width="15.00390625" style="0" customWidth="1"/>
    <col min="15" max="15" width="19.8515625" style="0" customWidth="1"/>
  </cols>
  <sheetData>
    <row r="1" spans="1:15" ht="20.25">
      <c r="A1" s="351" t="s">
        <v>959</v>
      </c>
      <c r="B1" s="113"/>
      <c r="C1" s="113"/>
      <c r="D1" s="352"/>
      <c r="E1" s="353"/>
      <c r="F1" s="353"/>
      <c r="G1" s="353"/>
      <c r="H1" s="354"/>
      <c r="I1" s="353"/>
      <c r="J1" s="353"/>
      <c r="K1" s="353"/>
      <c r="L1" s="354"/>
      <c r="M1" s="353"/>
      <c r="N1" s="353"/>
      <c r="O1" s="353"/>
    </row>
    <row r="2" spans="1:15" ht="20.25">
      <c r="A2" s="352"/>
      <c r="B2" s="352"/>
      <c r="C2" s="352"/>
      <c r="D2" s="352"/>
      <c r="E2" s="353"/>
      <c r="F2" s="353"/>
      <c r="G2" s="353"/>
      <c r="H2" s="354"/>
      <c r="I2" s="353"/>
      <c r="J2" s="353"/>
      <c r="K2" s="353"/>
      <c r="L2" s="354"/>
      <c r="M2" s="353"/>
      <c r="N2" s="353"/>
      <c r="O2" s="353"/>
    </row>
    <row r="3" spans="1:15" ht="20.25">
      <c r="A3" s="351" t="s">
        <v>960</v>
      </c>
      <c r="B3" s="352"/>
      <c r="C3" s="352"/>
      <c r="D3" s="352"/>
      <c r="E3" s="353"/>
      <c r="F3" s="353"/>
      <c r="G3" s="353"/>
      <c r="H3" s="354"/>
      <c r="I3" s="353"/>
      <c r="J3" s="353"/>
      <c r="K3" s="353"/>
      <c r="L3" s="354"/>
      <c r="M3" s="353"/>
      <c r="N3" s="353"/>
      <c r="O3" s="353"/>
    </row>
    <row r="4" spans="1:15" ht="20.25">
      <c r="A4" s="353" t="s">
        <v>588</v>
      </c>
      <c r="B4" s="353"/>
      <c r="C4" s="353"/>
      <c r="D4" s="355"/>
      <c r="E4" s="356"/>
      <c r="F4" s="357"/>
      <c r="G4" s="358"/>
      <c r="H4" s="359"/>
      <c r="I4" s="358"/>
      <c r="J4" s="358"/>
      <c r="K4" s="358"/>
      <c r="L4" s="359"/>
      <c r="M4" s="358"/>
      <c r="N4" s="358"/>
      <c r="O4" s="358"/>
    </row>
    <row r="5" spans="1:15" ht="20.25">
      <c r="A5" s="360"/>
      <c r="B5" s="360"/>
      <c r="C5" s="360"/>
      <c r="D5" s="361" t="s">
        <v>961</v>
      </c>
      <c r="E5" s="362"/>
      <c r="F5" s="360"/>
      <c r="G5" s="360"/>
      <c r="H5" s="360"/>
      <c r="I5" s="363" t="s">
        <v>962</v>
      </c>
      <c r="J5" s="362"/>
      <c r="K5" s="362"/>
      <c r="L5" s="364" t="s">
        <v>836</v>
      </c>
      <c r="M5" s="360" t="s">
        <v>963</v>
      </c>
      <c r="N5" s="360"/>
      <c r="O5" s="360"/>
    </row>
    <row r="6" spans="1:15" ht="20.25">
      <c r="A6" s="365"/>
      <c r="B6" s="365"/>
      <c r="C6" s="365"/>
      <c r="D6" s="365" t="s">
        <v>660</v>
      </c>
      <c r="E6" s="365" t="s">
        <v>926</v>
      </c>
      <c r="F6" s="365"/>
      <c r="G6" s="366" t="s">
        <v>964</v>
      </c>
      <c r="H6" s="365"/>
      <c r="I6" s="365" t="s">
        <v>965</v>
      </c>
      <c r="J6" s="365"/>
      <c r="K6" s="365" t="s">
        <v>966</v>
      </c>
      <c r="L6" s="367" t="s">
        <v>967</v>
      </c>
      <c r="M6" s="365" t="s">
        <v>937</v>
      </c>
      <c r="N6" s="365" t="s">
        <v>660</v>
      </c>
      <c r="O6" s="365" t="s">
        <v>839</v>
      </c>
    </row>
    <row r="7" spans="1:15" ht="22.5">
      <c r="A7" s="368" t="s">
        <v>840</v>
      </c>
      <c r="B7" s="369"/>
      <c r="C7" s="369"/>
      <c r="D7" s="369" t="s">
        <v>841</v>
      </c>
      <c r="E7" s="369" t="s">
        <v>931</v>
      </c>
      <c r="F7" s="369"/>
      <c r="G7" s="369" t="s">
        <v>967</v>
      </c>
      <c r="H7" s="369"/>
      <c r="I7" s="369" t="s">
        <v>968</v>
      </c>
      <c r="J7" s="369" t="s">
        <v>969</v>
      </c>
      <c r="K7" s="369" t="s">
        <v>970</v>
      </c>
      <c r="L7" s="369" t="s">
        <v>971</v>
      </c>
      <c r="M7" s="369" t="s">
        <v>972</v>
      </c>
      <c r="N7" s="369" t="s">
        <v>979</v>
      </c>
      <c r="O7" s="369" t="s">
        <v>973</v>
      </c>
    </row>
    <row r="8" spans="1:15" ht="15.75">
      <c r="A8" s="370" t="s">
        <v>851</v>
      </c>
      <c r="B8" s="151"/>
      <c r="C8" s="151"/>
      <c r="D8" s="371">
        <v>68.233</v>
      </c>
      <c r="E8" s="372" t="s">
        <v>852</v>
      </c>
      <c r="F8" s="373"/>
      <c r="G8" s="373">
        <v>31.318</v>
      </c>
      <c r="H8" s="301"/>
      <c r="I8" s="373">
        <v>1186.044</v>
      </c>
      <c r="J8" s="373">
        <v>337.272</v>
      </c>
      <c r="K8" s="373">
        <v>451.202</v>
      </c>
      <c r="L8" s="271">
        <v>1974.518</v>
      </c>
      <c r="M8" s="373">
        <v>244.382</v>
      </c>
      <c r="N8" s="269">
        <v>298.46799999999996</v>
      </c>
      <c r="O8" s="374">
        <v>2616.873</v>
      </c>
    </row>
    <row r="9" spans="1:15" ht="15.75">
      <c r="A9" s="262" t="s">
        <v>887</v>
      </c>
      <c r="B9" s="151"/>
      <c r="C9" s="375"/>
      <c r="D9" s="371">
        <v>79.2</v>
      </c>
      <c r="E9" s="372" t="s">
        <v>608</v>
      </c>
      <c r="F9" s="373"/>
      <c r="G9" s="373">
        <v>16.134</v>
      </c>
      <c r="H9" s="301"/>
      <c r="I9" s="373">
        <v>1407.903</v>
      </c>
      <c r="J9" s="373">
        <v>348.911</v>
      </c>
      <c r="K9" s="373">
        <v>444.697</v>
      </c>
      <c r="L9" s="271">
        <v>2201.511</v>
      </c>
      <c r="M9" s="373">
        <v>308</v>
      </c>
      <c r="N9" s="373">
        <v>422.282</v>
      </c>
      <c r="O9" s="376">
        <v>3027.127</v>
      </c>
    </row>
    <row r="10" spans="1:15" ht="15.75">
      <c r="A10" s="262" t="s">
        <v>888</v>
      </c>
      <c r="B10" s="151"/>
      <c r="C10" s="375"/>
      <c r="D10" s="371">
        <v>75.823</v>
      </c>
      <c r="E10" s="372" t="s">
        <v>608</v>
      </c>
      <c r="F10" s="373"/>
      <c r="G10" s="373">
        <v>19.353</v>
      </c>
      <c r="H10" s="301"/>
      <c r="I10" s="373">
        <v>1666.728</v>
      </c>
      <c r="J10" s="373">
        <v>343.883</v>
      </c>
      <c r="K10" s="373">
        <v>435.277</v>
      </c>
      <c r="L10" s="271">
        <v>2445.888</v>
      </c>
      <c r="M10" s="373">
        <v>337.257</v>
      </c>
      <c r="N10" s="373">
        <v>272.38699999999994</v>
      </c>
      <c r="O10" s="376">
        <v>3150.7079999999996</v>
      </c>
    </row>
    <row r="11" spans="1:15" ht="15.75">
      <c r="A11" s="262" t="s">
        <v>974</v>
      </c>
      <c r="B11" s="112"/>
      <c r="C11" s="112"/>
      <c r="D11" s="371">
        <v>118.3</v>
      </c>
      <c r="E11" s="372" t="s">
        <v>608</v>
      </c>
      <c r="F11" s="373"/>
      <c r="G11" s="373">
        <v>40.4</v>
      </c>
      <c r="H11" s="301"/>
      <c r="I11" s="373">
        <v>2064.1</v>
      </c>
      <c r="J11" s="373">
        <v>378.6</v>
      </c>
      <c r="K11" s="373">
        <v>489</v>
      </c>
      <c r="L11" s="271">
        <v>2931.7</v>
      </c>
      <c r="M11" s="373">
        <v>401.8</v>
      </c>
      <c r="N11" s="373">
        <v>349.34400000000005</v>
      </c>
      <c r="O11" s="376">
        <v>3841.544</v>
      </c>
    </row>
    <row r="12" spans="1:15" ht="15.75">
      <c r="A12" s="262" t="s">
        <v>903</v>
      </c>
      <c r="B12" s="112"/>
      <c r="C12" s="112"/>
      <c r="D12" s="371">
        <v>111.708</v>
      </c>
      <c r="E12" s="373">
        <v>2.386</v>
      </c>
      <c r="F12" s="373"/>
      <c r="G12" s="373">
        <v>35.546</v>
      </c>
      <c r="H12" s="301"/>
      <c r="I12" s="373">
        <v>2663.364</v>
      </c>
      <c r="J12" s="373">
        <v>421.636</v>
      </c>
      <c r="K12" s="373">
        <v>720.999</v>
      </c>
      <c r="L12" s="271">
        <v>3805.9990000000003</v>
      </c>
      <c r="M12" s="373">
        <v>463.901</v>
      </c>
      <c r="N12" s="373">
        <v>358.3979999999999</v>
      </c>
      <c r="O12" s="376">
        <v>4777.938</v>
      </c>
    </row>
    <row r="13" spans="1:15" ht="15.75">
      <c r="A13" s="262" t="s">
        <v>904</v>
      </c>
      <c r="B13" s="112"/>
      <c r="C13" s="268"/>
      <c r="D13" s="271">
        <v>126</v>
      </c>
      <c r="E13" s="377" t="s">
        <v>608</v>
      </c>
      <c r="F13" s="378"/>
      <c r="G13" s="271">
        <v>29.4</v>
      </c>
      <c r="H13" s="379"/>
      <c r="I13" s="380">
        <v>4086.7</v>
      </c>
      <c r="J13" s="380">
        <v>500.1</v>
      </c>
      <c r="K13" s="380">
        <v>807.6</v>
      </c>
      <c r="L13" s="271">
        <v>5394.4</v>
      </c>
      <c r="M13" s="271">
        <v>567.9</v>
      </c>
      <c r="N13" s="271">
        <v>390.6</v>
      </c>
      <c r="O13" s="272">
        <v>6508.2</v>
      </c>
    </row>
    <row r="14" spans="1:15" ht="15.75">
      <c r="A14" s="267">
        <v>1999</v>
      </c>
      <c r="B14" s="268"/>
      <c r="C14" s="268"/>
      <c r="D14" s="271">
        <v>130.682</v>
      </c>
      <c r="E14" s="156" t="s">
        <v>608</v>
      </c>
      <c r="F14" s="381"/>
      <c r="G14" s="271">
        <v>66.144</v>
      </c>
      <c r="H14" s="379"/>
      <c r="I14" s="271">
        <v>4901.628</v>
      </c>
      <c r="J14" s="382">
        <v>596.16</v>
      </c>
      <c r="K14" s="271">
        <v>1192.553</v>
      </c>
      <c r="L14" s="380">
        <v>6690.340999999999</v>
      </c>
      <c r="M14" s="271">
        <v>732.077</v>
      </c>
      <c r="N14" s="380">
        <v>542.128</v>
      </c>
      <c r="O14" s="272">
        <v>8161.371999999999</v>
      </c>
    </row>
    <row r="15" spans="1:15" ht="15.75">
      <c r="A15" s="267">
        <v>2000</v>
      </c>
      <c r="B15" s="152"/>
      <c r="C15" s="383"/>
      <c r="D15" s="151">
        <v>200.246</v>
      </c>
      <c r="E15" s="156" t="s">
        <v>608</v>
      </c>
      <c r="F15" s="384"/>
      <c r="G15" s="151">
        <v>106.534</v>
      </c>
      <c r="H15" s="385"/>
      <c r="I15" s="151">
        <v>4814.608</v>
      </c>
      <c r="J15" s="151">
        <v>671.938</v>
      </c>
      <c r="K15" s="375">
        <v>1319.204</v>
      </c>
      <c r="L15" s="151">
        <v>6805.75</v>
      </c>
      <c r="M15" s="151">
        <v>842.727</v>
      </c>
      <c r="N15" s="375">
        <v>598.582</v>
      </c>
      <c r="O15" s="158">
        <v>8553.839</v>
      </c>
    </row>
    <row r="16" spans="1:15" ht="15.75">
      <c r="A16" s="267">
        <v>2001</v>
      </c>
      <c r="B16" s="152"/>
      <c r="C16" s="383"/>
      <c r="D16" s="152">
        <v>158.004</v>
      </c>
      <c r="E16" s="156" t="s">
        <v>608</v>
      </c>
      <c r="F16" s="152"/>
      <c r="G16" s="152">
        <v>60.534</v>
      </c>
      <c r="H16" s="250"/>
      <c r="I16" s="152">
        <v>7090.462</v>
      </c>
      <c r="J16" s="152">
        <v>838.701</v>
      </c>
      <c r="K16" s="152">
        <v>1243.753</v>
      </c>
      <c r="L16" s="152">
        <v>9172.916000000001</v>
      </c>
      <c r="M16" s="152">
        <v>1041.741</v>
      </c>
      <c r="N16" s="152">
        <v>568.083</v>
      </c>
      <c r="O16" s="304">
        <v>11001.278000000002</v>
      </c>
    </row>
    <row r="17" spans="1:15" ht="15.75">
      <c r="A17" s="267">
        <v>2002</v>
      </c>
      <c r="B17" s="152"/>
      <c r="C17" s="383"/>
      <c r="D17" s="154">
        <v>170.828</v>
      </c>
      <c r="E17" s="386">
        <v>64.147</v>
      </c>
      <c r="F17" s="332"/>
      <c r="G17" s="154">
        <v>57.62</v>
      </c>
      <c r="H17" s="387"/>
      <c r="I17" s="154">
        <v>6620.092</v>
      </c>
      <c r="J17" s="388">
        <v>1008.139</v>
      </c>
      <c r="K17" s="154">
        <v>1297.02</v>
      </c>
      <c r="L17" s="389">
        <v>8925.251</v>
      </c>
      <c r="M17" s="154">
        <v>1102.056</v>
      </c>
      <c r="N17" s="389">
        <v>863.087</v>
      </c>
      <c r="O17" s="303">
        <v>11182.989</v>
      </c>
    </row>
    <row r="18" spans="1:15" ht="15.75">
      <c r="A18" s="332"/>
      <c r="B18" s="154"/>
      <c r="C18" s="332"/>
      <c r="D18" s="154"/>
      <c r="E18" s="386"/>
      <c r="F18" s="332"/>
      <c r="G18" s="154"/>
      <c r="H18" s="387"/>
      <c r="I18" s="154"/>
      <c r="J18" s="388"/>
      <c r="K18" s="154"/>
      <c r="L18" s="389"/>
      <c r="M18" s="154"/>
      <c r="N18" s="389"/>
      <c r="O18" s="303"/>
    </row>
    <row r="19" spans="1:15" ht="15.75">
      <c r="A19" s="267">
        <v>2003</v>
      </c>
      <c r="B19" s="380" t="s">
        <v>591</v>
      </c>
      <c r="C19" s="332"/>
      <c r="D19" s="154">
        <v>92.571</v>
      </c>
      <c r="E19" s="156" t="s">
        <v>608</v>
      </c>
      <c r="F19" s="332"/>
      <c r="G19" s="154">
        <v>59.668</v>
      </c>
      <c r="H19" s="390"/>
      <c r="I19" s="154">
        <v>7014.059</v>
      </c>
      <c r="J19" s="388">
        <v>994</v>
      </c>
      <c r="K19" s="154">
        <v>1386.616</v>
      </c>
      <c r="L19" s="388">
        <v>9394.675</v>
      </c>
      <c r="M19" s="154">
        <v>1146.391</v>
      </c>
      <c r="N19" s="389">
        <v>868.85</v>
      </c>
      <c r="O19" s="303">
        <v>11562.154999999999</v>
      </c>
    </row>
    <row r="20" spans="1:15" ht="15.75">
      <c r="A20" s="267"/>
      <c r="B20" s="380" t="s">
        <v>592</v>
      </c>
      <c r="C20" s="332"/>
      <c r="D20" s="154">
        <v>211.86</v>
      </c>
      <c r="E20" s="386">
        <v>10</v>
      </c>
      <c r="F20" s="332"/>
      <c r="G20" s="154">
        <v>58.782</v>
      </c>
      <c r="H20" s="390"/>
      <c r="I20" s="154">
        <v>6950.761</v>
      </c>
      <c r="J20" s="389">
        <v>1009.472</v>
      </c>
      <c r="K20" s="154">
        <v>1397.733</v>
      </c>
      <c r="L20" s="389">
        <v>9357.966</v>
      </c>
      <c r="M20" s="154">
        <v>1185.681</v>
      </c>
      <c r="N20" s="388">
        <v>921.776</v>
      </c>
      <c r="O20" s="303">
        <v>11746.065</v>
      </c>
    </row>
    <row r="21" spans="1:15" ht="15.75">
      <c r="A21" s="332"/>
      <c r="B21" s="380" t="s">
        <v>593</v>
      </c>
      <c r="C21" s="332"/>
      <c r="D21" s="154">
        <v>262.068</v>
      </c>
      <c r="E21" s="154">
        <v>0.55</v>
      </c>
      <c r="F21" s="332"/>
      <c r="G21" s="154">
        <v>60.492</v>
      </c>
      <c r="H21" s="390"/>
      <c r="I21" s="154">
        <v>7127.654</v>
      </c>
      <c r="J21" s="389">
        <v>1053.551</v>
      </c>
      <c r="K21" s="154">
        <v>1253.494</v>
      </c>
      <c r="L21" s="154">
        <v>9434.699</v>
      </c>
      <c r="M21" s="154">
        <v>1221.645</v>
      </c>
      <c r="N21" s="389">
        <v>662.897</v>
      </c>
      <c r="O21" s="303">
        <v>11642.351000000002</v>
      </c>
    </row>
    <row r="22" spans="1:15" ht="15.75">
      <c r="A22" s="332"/>
      <c r="B22" s="380" t="s">
        <v>594</v>
      </c>
      <c r="C22" s="332"/>
      <c r="D22" s="154">
        <v>196.406</v>
      </c>
      <c r="E22" s="156" t="s">
        <v>608</v>
      </c>
      <c r="F22" s="332"/>
      <c r="G22" s="154">
        <v>49.264</v>
      </c>
      <c r="H22" s="390"/>
      <c r="I22" s="154">
        <v>7518.645</v>
      </c>
      <c r="J22" s="389">
        <v>1057.966</v>
      </c>
      <c r="K22" s="154">
        <v>1378.872</v>
      </c>
      <c r="L22" s="389">
        <v>9955.483</v>
      </c>
      <c r="M22" s="154">
        <v>1261.262</v>
      </c>
      <c r="N22" s="154">
        <v>793.115</v>
      </c>
      <c r="O22" s="303">
        <v>12255.53</v>
      </c>
    </row>
    <row r="23" spans="1:15" ht="15.75">
      <c r="A23" s="332"/>
      <c r="B23" s="380" t="s">
        <v>595</v>
      </c>
      <c r="C23" s="332"/>
      <c r="D23" s="154">
        <v>185.586</v>
      </c>
      <c r="E23" s="156" t="s">
        <v>608</v>
      </c>
      <c r="F23" s="391"/>
      <c r="G23" s="154">
        <v>56.403</v>
      </c>
      <c r="H23" s="392"/>
      <c r="I23" s="154">
        <v>7398.294</v>
      </c>
      <c r="J23" s="389">
        <v>1070.204</v>
      </c>
      <c r="K23" s="154">
        <v>1335.762</v>
      </c>
      <c r="L23" s="389">
        <v>9804.26</v>
      </c>
      <c r="M23" s="154">
        <v>1293.868</v>
      </c>
      <c r="N23" s="389">
        <v>783.957</v>
      </c>
      <c r="O23" s="303">
        <v>12124.074</v>
      </c>
    </row>
    <row r="24" spans="1:15" ht="15.75">
      <c r="A24" s="332"/>
      <c r="B24" s="380" t="s">
        <v>596</v>
      </c>
      <c r="C24" s="332"/>
      <c r="D24" s="154">
        <v>273.111</v>
      </c>
      <c r="E24" s="386">
        <v>45.566</v>
      </c>
      <c r="F24" s="332"/>
      <c r="G24" s="154">
        <v>118.226</v>
      </c>
      <c r="H24" s="390"/>
      <c r="I24" s="154">
        <v>6950.341</v>
      </c>
      <c r="J24" s="389">
        <v>1094.096</v>
      </c>
      <c r="K24" s="154">
        <v>1289.147</v>
      </c>
      <c r="L24" s="389">
        <v>9333.583999999999</v>
      </c>
      <c r="M24" s="154">
        <v>1113.454</v>
      </c>
      <c r="N24" s="389">
        <v>1034.387</v>
      </c>
      <c r="O24" s="303">
        <v>11918.328</v>
      </c>
    </row>
    <row r="25" spans="1:15" ht="15.75">
      <c r="A25" s="332"/>
      <c r="B25" s="380" t="s">
        <v>597</v>
      </c>
      <c r="C25" s="332"/>
      <c r="D25" s="154">
        <v>138.25</v>
      </c>
      <c r="E25" s="386">
        <v>5.5</v>
      </c>
      <c r="F25" s="332"/>
      <c r="G25" s="154">
        <v>487.04</v>
      </c>
      <c r="H25" s="390"/>
      <c r="I25" s="154">
        <v>7411.446</v>
      </c>
      <c r="J25" s="389">
        <v>1123.065</v>
      </c>
      <c r="K25" s="154">
        <v>1218.323</v>
      </c>
      <c r="L25" s="389">
        <v>9752.834</v>
      </c>
      <c r="M25" s="154">
        <v>1152.136</v>
      </c>
      <c r="N25" s="389">
        <v>1227.788</v>
      </c>
      <c r="O25" s="303">
        <v>12763.548</v>
      </c>
    </row>
    <row r="26" spans="1:15" ht="15.75">
      <c r="A26" s="332"/>
      <c r="B26" s="380" t="s">
        <v>598</v>
      </c>
      <c r="C26" s="332"/>
      <c r="D26" s="154">
        <v>400.729</v>
      </c>
      <c r="E26" s="156" t="s">
        <v>608</v>
      </c>
      <c r="F26" s="332"/>
      <c r="G26" s="154">
        <v>212.22</v>
      </c>
      <c r="H26" s="393"/>
      <c r="I26" s="154">
        <v>7603.347</v>
      </c>
      <c r="J26" s="389">
        <v>1132.096</v>
      </c>
      <c r="K26" s="154">
        <v>1274.345</v>
      </c>
      <c r="L26" s="389">
        <v>10009.787999999999</v>
      </c>
      <c r="M26" s="154">
        <v>1205.142</v>
      </c>
      <c r="N26" s="389">
        <v>932.077</v>
      </c>
      <c r="O26" s="303">
        <v>12759.955999999998</v>
      </c>
    </row>
    <row r="27" spans="1:15" ht="15.75">
      <c r="A27" s="332"/>
      <c r="B27" s="380" t="s">
        <v>599</v>
      </c>
      <c r="C27" s="332"/>
      <c r="D27" s="154">
        <v>237.174</v>
      </c>
      <c r="E27" s="386">
        <v>68.819</v>
      </c>
      <c r="F27" s="332"/>
      <c r="G27" s="154">
        <v>164.528</v>
      </c>
      <c r="H27" s="394"/>
      <c r="I27" s="154">
        <v>7319.632</v>
      </c>
      <c r="J27" s="389">
        <v>1153.717</v>
      </c>
      <c r="K27" s="154">
        <v>1396.786</v>
      </c>
      <c r="L27" s="389">
        <v>9870.135</v>
      </c>
      <c r="M27" s="154">
        <v>1200.361</v>
      </c>
      <c r="N27" s="389">
        <v>961.109</v>
      </c>
      <c r="O27" s="303">
        <v>12502.126000000002</v>
      </c>
    </row>
    <row r="28" spans="1:15" ht="15.75">
      <c r="A28" s="332"/>
      <c r="B28" s="380" t="s">
        <v>600</v>
      </c>
      <c r="C28" s="332"/>
      <c r="D28" s="154">
        <v>263.47</v>
      </c>
      <c r="E28" s="156" t="s">
        <v>608</v>
      </c>
      <c r="F28" s="391"/>
      <c r="G28" s="154">
        <v>125.427</v>
      </c>
      <c r="H28" s="395"/>
      <c r="I28" s="154">
        <v>8630.451</v>
      </c>
      <c r="J28" s="389">
        <v>1154.027</v>
      </c>
      <c r="K28" s="154">
        <v>1337.25</v>
      </c>
      <c r="L28" s="389">
        <v>11121.728</v>
      </c>
      <c r="M28" s="154">
        <v>1234.215</v>
      </c>
      <c r="N28" s="389">
        <v>695.028</v>
      </c>
      <c r="O28" s="303">
        <v>13439.868</v>
      </c>
    </row>
    <row r="29" spans="1:15" ht="15.75">
      <c r="A29" s="332"/>
      <c r="B29" s="380" t="s">
        <v>601</v>
      </c>
      <c r="C29" s="332"/>
      <c r="D29" s="154">
        <v>201.201</v>
      </c>
      <c r="E29" s="156" t="s">
        <v>608</v>
      </c>
      <c r="F29" s="154"/>
      <c r="G29" s="154">
        <v>163.372</v>
      </c>
      <c r="H29" s="389"/>
      <c r="I29" s="154">
        <v>8481.095</v>
      </c>
      <c r="J29" s="396">
        <v>1173.93</v>
      </c>
      <c r="K29" s="154">
        <v>1315.266</v>
      </c>
      <c r="L29" s="389">
        <v>10970.291</v>
      </c>
      <c r="M29" s="154">
        <v>1269.588</v>
      </c>
      <c r="N29" s="389">
        <v>707.478</v>
      </c>
      <c r="O29" s="303">
        <v>13311.93</v>
      </c>
    </row>
    <row r="30" spans="1:15" ht="15.75">
      <c r="A30" s="332"/>
      <c r="B30" s="380" t="s">
        <v>590</v>
      </c>
      <c r="C30" s="332"/>
      <c r="D30" s="154">
        <v>217.897</v>
      </c>
      <c r="E30" s="154">
        <v>1.321</v>
      </c>
      <c r="F30" s="154"/>
      <c r="G30" s="154">
        <v>148.186</v>
      </c>
      <c r="H30" s="397"/>
      <c r="I30" s="154">
        <v>7480.089</v>
      </c>
      <c r="J30" s="389">
        <v>1174.805</v>
      </c>
      <c r="K30" s="154">
        <v>1771.127</v>
      </c>
      <c r="L30" s="154">
        <v>10426.021</v>
      </c>
      <c r="M30" s="154">
        <v>1345.835</v>
      </c>
      <c r="N30" s="389">
        <v>823.474</v>
      </c>
      <c r="O30" s="303">
        <v>12962.734000000002</v>
      </c>
    </row>
    <row r="31" spans="1:15" ht="15.75">
      <c r="A31" s="333"/>
      <c r="B31" s="333"/>
      <c r="C31" s="332"/>
      <c r="D31" s="154"/>
      <c r="E31" s="154"/>
      <c r="F31" s="154"/>
      <c r="G31" s="154"/>
      <c r="H31" s="397"/>
      <c r="I31" s="154"/>
      <c r="J31" s="389"/>
      <c r="K31" s="154"/>
      <c r="L31" s="154"/>
      <c r="M31" s="154"/>
      <c r="N31" s="389"/>
      <c r="O31" s="303"/>
    </row>
    <row r="32" spans="1:15" ht="15.75">
      <c r="A32" s="267">
        <v>2004</v>
      </c>
      <c r="B32" s="380" t="s">
        <v>591</v>
      </c>
      <c r="C32" s="332"/>
      <c r="D32" s="154">
        <v>354.289</v>
      </c>
      <c r="E32" s="156" t="s">
        <v>608</v>
      </c>
      <c r="F32" s="332"/>
      <c r="G32" s="154">
        <v>175.762</v>
      </c>
      <c r="H32" s="390"/>
      <c r="I32" s="154">
        <v>8275.413</v>
      </c>
      <c r="J32" s="389">
        <v>1180.337</v>
      </c>
      <c r="K32" s="154">
        <v>1460.338</v>
      </c>
      <c r="L32" s="389">
        <v>10916.088</v>
      </c>
      <c r="M32" s="154">
        <v>1389.265</v>
      </c>
      <c r="N32" s="154">
        <v>772.037</v>
      </c>
      <c r="O32" s="303">
        <v>13607.440999999999</v>
      </c>
    </row>
    <row r="33" spans="1:15" ht="15.75">
      <c r="A33" s="267"/>
      <c r="B33" s="380" t="s">
        <v>592</v>
      </c>
      <c r="C33" s="332"/>
      <c r="D33" s="154">
        <v>187.426</v>
      </c>
      <c r="E33" s="156" t="s">
        <v>608</v>
      </c>
      <c r="F33" s="152"/>
      <c r="G33" s="386">
        <v>192.45</v>
      </c>
      <c r="H33" s="250"/>
      <c r="I33" s="154">
        <v>7640.926</v>
      </c>
      <c r="J33" s="389">
        <v>1195.827</v>
      </c>
      <c r="K33" s="154">
        <v>1462.481</v>
      </c>
      <c r="L33" s="389">
        <v>10299.234</v>
      </c>
      <c r="M33" s="154">
        <v>1333.906</v>
      </c>
      <c r="N33" s="389">
        <v>825.569</v>
      </c>
      <c r="O33" s="303">
        <v>12838.585</v>
      </c>
    </row>
    <row r="34" spans="1:15" ht="15.75">
      <c r="A34" s="267"/>
      <c r="B34" s="380" t="s">
        <v>593</v>
      </c>
      <c r="C34" s="332"/>
      <c r="D34" s="154">
        <v>262.838</v>
      </c>
      <c r="E34" s="386">
        <v>5.855</v>
      </c>
      <c r="F34" s="333"/>
      <c r="G34" s="152">
        <v>182.279</v>
      </c>
      <c r="H34" s="398"/>
      <c r="I34" s="386">
        <v>7683.296</v>
      </c>
      <c r="J34" s="399">
        <v>1176.558</v>
      </c>
      <c r="K34" s="154">
        <v>1908.5</v>
      </c>
      <c r="L34" s="389">
        <v>10768.354</v>
      </c>
      <c r="M34" s="154">
        <v>1234.413</v>
      </c>
      <c r="N34" s="389">
        <v>1036.372</v>
      </c>
      <c r="O34" s="303">
        <v>13490.110999999999</v>
      </c>
    </row>
    <row r="35" spans="1:15" ht="15.75">
      <c r="A35" s="267"/>
      <c r="B35" s="380" t="s">
        <v>594</v>
      </c>
      <c r="C35" s="332"/>
      <c r="D35" s="154">
        <v>166.477</v>
      </c>
      <c r="E35" s="156" t="s">
        <v>608</v>
      </c>
      <c r="F35" s="333"/>
      <c r="G35" s="152">
        <v>141.585</v>
      </c>
      <c r="H35" s="398"/>
      <c r="I35" s="152">
        <v>8030.422</v>
      </c>
      <c r="J35" s="399">
        <v>1192.099</v>
      </c>
      <c r="K35" s="386">
        <v>2794.846</v>
      </c>
      <c r="L35" s="399">
        <v>12017.366999999998</v>
      </c>
      <c r="M35" s="154">
        <v>1331.934</v>
      </c>
      <c r="N35" s="389">
        <v>893.207</v>
      </c>
      <c r="O35" s="303">
        <v>14550.57</v>
      </c>
    </row>
    <row r="36" spans="1:15" ht="15.75">
      <c r="A36" s="267"/>
      <c r="B36" s="380" t="s">
        <v>595</v>
      </c>
      <c r="C36" s="332"/>
      <c r="D36" s="154">
        <v>409.194</v>
      </c>
      <c r="E36" s="156" t="s">
        <v>608</v>
      </c>
      <c r="F36" s="333"/>
      <c r="G36" s="152">
        <v>213.192</v>
      </c>
      <c r="H36" s="398"/>
      <c r="I36" s="152">
        <v>9022.106</v>
      </c>
      <c r="J36" s="399">
        <v>1226.239</v>
      </c>
      <c r="K36" s="152">
        <v>2369.951</v>
      </c>
      <c r="L36" s="399">
        <v>12618.295999999998</v>
      </c>
      <c r="M36" s="386">
        <v>1383.514</v>
      </c>
      <c r="N36" s="399">
        <v>1054.626</v>
      </c>
      <c r="O36" s="303">
        <v>15678.821999999998</v>
      </c>
    </row>
    <row r="37" spans="1:15" ht="15.75">
      <c r="A37" s="267"/>
      <c r="B37" s="380" t="s">
        <v>596</v>
      </c>
      <c r="C37" s="332"/>
      <c r="D37" s="152">
        <v>244.463</v>
      </c>
      <c r="E37" s="156" t="s">
        <v>608</v>
      </c>
      <c r="F37" s="333"/>
      <c r="G37" s="152">
        <v>215.453</v>
      </c>
      <c r="H37" s="398"/>
      <c r="I37" s="152">
        <v>8510.887</v>
      </c>
      <c r="J37" s="152">
        <v>1229.343</v>
      </c>
      <c r="K37" s="152">
        <v>2123.536</v>
      </c>
      <c r="L37" s="152">
        <v>11863.766000000001</v>
      </c>
      <c r="M37" s="152">
        <v>1300.56</v>
      </c>
      <c r="N37" s="152">
        <v>1139.088</v>
      </c>
      <c r="O37" s="304">
        <v>14763.33</v>
      </c>
    </row>
    <row r="38" spans="1:15" ht="15.75">
      <c r="A38" s="333"/>
      <c r="B38" s="380" t="s">
        <v>597</v>
      </c>
      <c r="C38" s="333"/>
      <c r="D38" s="400">
        <v>399.948</v>
      </c>
      <c r="E38" s="156" t="s">
        <v>608</v>
      </c>
      <c r="F38" s="401"/>
      <c r="G38" s="400">
        <v>119.131</v>
      </c>
      <c r="H38" s="402"/>
      <c r="I38" s="400">
        <v>8376.18</v>
      </c>
      <c r="J38" s="400">
        <v>1248.633</v>
      </c>
      <c r="K38" s="400">
        <v>1941.858</v>
      </c>
      <c r="L38" s="400">
        <v>11566.671</v>
      </c>
      <c r="M38" s="400">
        <v>1366.624</v>
      </c>
      <c r="N38" s="400">
        <v>1129.179</v>
      </c>
      <c r="O38" s="155">
        <v>14581.553</v>
      </c>
    </row>
    <row r="39" spans="1:15" ht="15.75">
      <c r="A39" s="333"/>
      <c r="B39" s="380" t="s">
        <v>598</v>
      </c>
      <c r="C39" s="333"/>
      <c r="D39" s="152">
        <v>354.43</v>
      </c>
      <c r="E39" s="156" t="s">
        <v>608</v>
      </c>
      <c r="F39" s="152"/>
      <c r="G39" s="152">
        <v>163.03</v>
      </c>
      <c r="H39" s="403"/>
      <c r="I39" s="152">
        <v>8380.328</v>
      </c>
      <c r="J39" s="399">
        <v>1283.792</v>
      </c>
      <c r="K39" s="152">
        <v>2018.133</v>
      </c>
      <c r="L39" s="152">
        <v>11682.252999999999</v>
      </c>
      <c r="M39" s="152">
        <v>1365.055</v>
      </c>
      <c r="N39" s="399">
        <v>1249.271</v>
      </c>
      <c r="O39" s="304">
        <v>14814.039</v>
      </c>
    </row>
    <row r="40" spans="1:15" ht="15.75">
      <c r="A40" s="333"/>
      <c r="B40" s="380" t="s">
        <v>599</v>
      </c>
      <c r="C40" s="333"/>
      <c r="D40" s="289">
        <v>414.362</v>
      </c>
      <c r="E40" s="289">
        <v>52.852</v>
      </c>
      <c r="F40" s="333"/>
      <c r="G40" s="152">
        <v>212.801</v>
      </c>
      <c r="H40" s="402"/>
      <c r="I40" s="152">
        <v>8376.511</v>
      </c>
      <c r="J40" s="399">
        <v>1287.043</v>
      </c>
      <c r="K40" s="152">
        <v>1880.391</v>
      </c>
      <c r="L40" s="152">
        <v>11543.945</v>
      </c>
      <c r="M40" s="152">
        <v>1391.636</v>
      </c>
      <c r="N40" s="399">
        <v>1302.082</v>
      </c>
      <c r="O40" s="304">
        <v>14917.678</v>
      </c>
    </row>
    <row r="41" spans="1:15" ht="15.75">
      <c r="A41" s="333"/>
      <c r="B41" s="380" t="s">
        <v>600</v>
      </c>
      <c r="C41" s="333"/>
      <c r="D41" s="152">
        <v>591.374</v>
      </c>
      <c r="E41" s="156" t="s">
        <v>608</v>
      </c>
      <c r="F41" s="152"/>
      <c r="G41" s="152">
        <v>185.479</v>
      </c>
      <c r="H41" s="250"/>
      <c r="I41" s="152">
        <v>8293.193</v>
      </c>
      <c r="J41" s="399">
        <v>1307.731</v>
      </c>
      <c r="K41" s="152">
        <v>1828.497</v>
      </c>
      <c r="L41" s="399">
        <v>11429.420999999998</v>
      </c>
      <c r="M41" s="152">
        <v>1417.691</v>
      </c>
      <c r="N41" s="152">
        <v>1328.261</v>
      </c>
      <c r="O41" s="304">
        <v>14952.225999999999</v>
      </c>
    </row>
    <row r="42" spans="1:15" ht="15.75">
      <c r="A42" s="333"/>
      <c r="B42" s="380" t="s">
        <v>601</v>
      </c>
      <c r="C42" s="333"/>
      <c r="D42" s="152">
        <v>321.563</v>
      </c>
      <c r="E42" s="386">
        <v>40.374</v>
      </c>
      <c r="F42" s="333"/>
      <c r="G42" s="152">
        <v>353.536</v>
      </c>
      <c r="H42" s="398"/>
      <c r="I42" s="152">
        <v>8630.589</v>
      </c>
      <c r="J42" s="399">
        <v>1303.871</v>
      </c>
      <c r="K42" s="152">
        <v>1717.504</v>
      </c>
      <c r="L42" s="399">
        <v>11651.964</v>
      </c>
      <c r="M42" s="152">
        <v>1472.776</v>
      </c>
      <c r="N42" s="399">
        <v>1290.527</v>
      </c>
      <c r="O42" s="304">
        <v>15130.74</v>
      </c>
    </row>
    <row r="43" spans="1:15" ht="15.75">
      <c r="A43" s="333"/>
      <c r="B43" s="380" t="s">
        <v>590</v>
      </c>
      <c r="C43" s="333"/>
      <c r="D43" s="152">
        <v>328.706</v>
      </c>
      <c r="E43" s="386">
        <v>4.194</v>
      </c>
      <c r="F43" s="333"/>
      <c r="G43" s="152">
        <v>432.898</v>
      </c>
      <c r="H43" s="398"/>
      <c r="I43" s="152">
        <v>8338.12</v>
      </c>
      <c r="J43" s="399">
        <v>1305.208</v>
      </c>
      <c r="K43" s="152">
        <v>1799.64</v>
      </c>
      <c r="L43" s="399">
        <v>11442.968</v>
      </c>
      <c r="M43" s="152">
        <v>1395.365</v>
      </c>
      <c r="N43" s="399">
        <v>1238.119</v>
      </c>
      <c r="O43" s="304">
        <v>14842.25</v>
      </c>
    </row>
    <row r="44" spans="1:15" ht="15.75">
      <c r="A44" s="333"/>
      <c r="B44" s="380"/>
      <c r="C44" s="333"/>
      <c r="D44" s="152"/>
      <c r="E44" s="386"/>
      <c r="F44" s="333"/>
      <c r="G44" s="152"/>
      <c r="H44" s="398"/>
      <c r="I44" s="152"/>
      <c r="J44" s="399"/>
      <c r="K44" s="152"/>
      <c r="L44" s="399"/>
      <c r="M44" s="152"/>
      <c r="N44" s="399"/>
      <c r="O44" s="304"/>
    </row>
    <row r="45" spans="1:15" ht="15.75">
      <c r="A45" s="267">
        <v>2005</v>
      </c>
      <c r="B45" s="380" t="s">
        <v>591</v>
      </c>
      <c r="C45" s="333"/>
      <c r="D45" s="152">
        <v>322.837</v>
      </c>
      <c r="E45" s="156" t="s">
        <v>608</v>
      </c>
      <c r="F45" s="333"/>
      <c r="G45" s="151">
        <v>420.576</v>
      </c>
      <c r="H45" s="402"/>
      <c r="I45" s="151">
        <v>8908.177</v>
      </c>
      <c r="J45" s="375">
        <v>1291.77</v>
      </c>
      <c r="K45" s="152">
        <v>1959.142</v>
      </c>
      <c r="L45" s="399">
        <v>12159.089</v>
      </c>
      <c r="M45" s="152">
        <v>1433.524</v>
      </c>
      <c r="N45" s="399">
        <v>1090.936</v>
      </c>
      <c r="O45" s="158">
        <v>15426.962</v>
      </c>
    </row>
    <row r="46" spans="1:15" ht="15.75">
      <c r="A46" s="267"/>
      <c r="B46" s="380" t="s">
        <v>592</v>
      </c>
      <c r="C46" s="333"/>
      <c r="D46" s="152">
        <v>168.382</v>
      </c>
      <c r="E46" s="156" t="s">
        <v>608</v>
      </c>
      <c r="F46" s="333"/>
      <c r="G46" s="151">
        <v>763.628</v>
      </c>
      <c r="H46" s="398"/>
      <c r="I46" s="151">
        <v>8882.427</v>
      </c>
      <c r="J46" s="375">
        <v>1307.905</v>
      </c>
      <c r="K46" s="151">
        <v>1755.243</v>
      </c>
      <c r="L46" s="375">
        <v>11945.575</v>
      </c>
      <c r="M46" s="152">
        <v>1494.3</v>
      </c>
      <c r="N46" s="399">
        <v>1188.092</v>
      </c>
      <c r="O46" s="158">
        <v>15559.977</v>
      </c>
    </row>
    <row r="47" spans="1:15" ht="15.75">
      <c r="A47" s="267"/>
      <c r="B47" s="380" t="s">
        <v>593</v>
      </c>
      <c r="C47" s="333"/>
      <c r="D47" s="152">
        <v>359.362</v>
      </c>
      <c r="E47" s="386">
        <v>3.35</v>
      </c>
      <c r="F47" s="152"/>
      <c r="G47" s="152">
        <v>451.898</v>
      </c>
      <c r="H47" s="250"/>
      <c r="I47" s="152">
        <v>8962.693</v>
      </c>
      <c r="J47" s="399">
        <v>1304.409</v>
      </c>
      <c r="K47" s="152">
        <v>1829.963</v>
      </c>
      <c r="L47" s="399">
        <v>12097.064999999999</v>
      </c>
      <c r="M47" s="152">
        <v>1492.193</v>
      </c>
      <c r="N47" s="399">
        <v>1166.915</v>
      </c>
      <c r="O47" s="304">
        <v>15570.783</v>
      </c>
    </row>
    <row r="48" spans="1:15" ht="15.75">
      <c r="A48" s="333"/>
      <c r="B48" s="380" t="s">
        <v>594</v>
      </c>
      <c r="C48" s="333"/>
      <c r="D48" s="152">
        <v>287.23</v>
      </c>
      <c r="E48" s="156" t="s">
        <v>608</v>
      </c>
      <c r="F48" s="333"/>
      <c r="G48" s="152">
        <v>486.021</v>
      </c>
      <c r="H48" s="398"/>
      <c r="I48" s="152">
        <v>10558.41</v>
      </c>
      <c r="J48" s="399">
        <v>1328.403</v>
      </c>
      <c r="K48" s="152">
        <v>2110.603</v>
      </c>
      <c r="L48" s="152">
        <v>13997.416000000001</v>
      </c>
      <c r="M48" s="152">
        <v>1553.475</v>
      </c>
      <c r="N48" s="399">
        <v>922.767</v>
      </c>
      <c r="O48" s="304">
        <v>17246.909000000003</v>
      </c>
    </row>
    <row r="49" spans="1:15" ht="15.75">
      <c r="A49" s="333"/>
      <c r="B49" s="380" t="s">
        <v>595</v>
      </c>
      <c r="C49" s="333"/>
      <c r="D49" s="152">
        <v>257.188</v>
      </c>
      <c r="E49" s="152">
        <v>1.15</v>
      </c>
      <c r="F49" s="333"/>
      <c r="G49" s="152">
        <v>468.899</v>
      </c>
      <c r="H49" s="398"/>
      <c r="I49" s="152">
        <v>9107.776</v>
      </c>
      <c r="J49" s="399">
        <v>1337.027</v>
      </c>
      <c r="K49" s="152">
        <v>2161.105</v>
      </c>
      <c r="L49" s="152">
        <v>12605.908</v>
      </c>
      <c r="M49" s="152">
        <v>1604.308</v>
      </c>
      <c r="N49" s="399">
        <v>954.176</v>
      </c>
      <c r="O49" s="304">
        <v>15891.628999999997</v>
      </c>
    </row>
    <row r="50" spans="1:15" ht="15.75">
      <c r="A50" s="333"/>
      <c r="B50" s="380" t="s">
        <v>596</v>
      </c>
      <c r="C50" s="333"/>
      <c r="D50" s="152">
        <v>848.953</v>
      </c>
      <c r="E50" s="152">
        <v>17.512</v>
      </c>
      <c r="F50" s="333"/>
      <c r="G50" s="152">
        <v>385.267</v>
      </c>
      <c r="H50" s="398"/>
      <c r="I50" s="152">
        <v>9587.809</v>
      </c>
      <c r="J50" s="399">
        <v>1345.648</v>
      </c>
      <c r="K50" s="152">
        <v>1412.906</v>
      </c>
      <c r="L50" s="152">
        <v>12346.362999999998</v>
      </c>
      <c r="M50" s="152">
        <v>1577.092</v>
      </c>
      <c r="N50" s="399">
        <v>1281.993</v>
      </c>
      <c r="O50" s="304">
        <v>16457.18</v>
      </c>
    </row>
    <row r="51" spans="1:15" ht="15.75">
      <c r="A51" s="333"/>
      <c r="B51" s="380" t="s">
        <v>597</v>
      </c>
      <c r="C51" s="333"/>
      <c r="D51" s="152">
        <v>618.219</v>
      </c>
      <c r="E51" s="152">
        <v>43.786</v>
      </c>
      <c r="F51" s="333"/>
      <c r="G51" s="152">
        <v>226.337</v>
      </c>
      <c r="H51" s="398"/>
      <c r="I51" s="152">
        <v>9702.473</v>
      </c>
      <c r="J51" s="399">
        <v>1375.242</v>
      </c>
      <c r="K51" s="152">
        <v>1479.857</v>
      </c>
      <c r="L51" s="152">
        <v>12557.572</v>
      </c>
      <c r="M51" s="152">
        <v>1489.825</v>
      </c>
      <c r="N51" s="399">
        <v>1207.837</v>
      </c>
      <c r="O51" s="304">
        <v>16143.576000000001</v>
      </c>
    </row>
    <row r="52" spans="1:15" ht="15.75">
      <c r="A52" s="333"/>
      <c r="B52" s="380" t="s">
        <v>598</v>
      </c>
      <c r="C52" s="333"/>
      <c r="D52" s="152">
        <v>846.534</v>
      </c>
      <c r="E52" s="156" t="s">
        <v>608</v>
      </c>
      <c r="F52" s="401"/>
      <c r="G52" s="401">
        <v>132.194</v>
      </c>
      <c r="H52" s="402"/>
      <c r="I52" s="152">
        <v>9868.697</v>
      </c>
      <c r="J52" s="399">
        <v>1341.708</v>
      </c>
      <c r="K52" s="152">
        <v>1954.467</v>
      </c>
      <c r="L52" s="399">
        <v>13164.872000000001</v>
      </c>
      <c r="M52" s="152">
        <v>1547.965</v>
      </c>
      <c r="N52" s="152">
        <v>1290.776</v>
      </c>
      <c r="O52" s="304">
        <v>16982.341</v>
      </c>
    </row>
    <row r="53" spans="1:15" ht="15.75">
      <c r="A53" s="333"/>
      <c r="B53" s="380" t="s">
        <v>599</v>
      </c>
      <c r="C53" s="333"/>
      <c r="D53" s="152">
        <v>1606.145</v>
      </c>
      <c r="E53" s="156" t="s">
        <v>608</v>
      </c>
      <c r="F53" s="333"/>
      <c r="G53" s="152">
        <v>313.91</v>
      </c>
      <c r="H53" s="398"/>
      <c r="I53" s="152">
        <v>10007.573</v>
      </c>
      <c r="J53" s="399">
        <v>1342.945</v>
      </c>
      <c r="K53" s="152">
        <v>2126.642</v>
      </c>
      <c r="L53" s="152">
        <v>13477.16</v>
      </c>
      <c r="M53" s="152">
        <v>1516.298</v>
      </c>
      <c r="N53" s="399">
        <v>1342.818</v>
      </c>
      <c r="O53" s="304">
        <v>18256.331</v>
      </c>
    </row>
    <row r="54" spans="1:15" ht="15.75">
      <c r="A54" s="333"/>
      <c r="B54" s="380" t="s">
        <v>600</v>
      </c>
      <c r="C54" s="333"/>
      <c r="D54" s="152">
        <v>1128.982</v>
      </c>
      <c r="E54" s="386">
        <v>71.625</v>
      </c>
      <c r="F54" s="152"/>
      <c r="G54" s="152">
        <v>118.239</v>
      </c>
      <c r="H54" s="250"/>
      <c r="I54" s="152">
        <v>10147.969</v>
      </c>
      <c r="J54" s="399">
        <v>1329.381</v>
      </c>
      <c r="K54" s="152">
        <v>2231.71</v>
      </c>
      <c r="L54" s="399">
        <v>13709.06</v>
      </c>
      <c r="M54" s="152">
        <v>1552.86</v>
      </c>
      <c r="N54" s="152">
        <v>1188.453</v>
      </c>
      <c r="O54" s="304">
        <v>17769.218999999997</v>
      </c>
    </row>
    <row r="55" spans="1:15" ht="15.75">
      <c r="A55" s="333"/>
      <c r="B55" s="380" t="s">
        <v>601</v>
      </c>
      <c r="C55" s="333"/>
      <c r="D55" s="152">
        <v>1310.122</v>
      </c>
      <c r="E55" s="156" t="s">
        <v>608</v>
      </c>
      <c r="F55" s="404"/>
      <c r="G55" s="152">
        <v>140.707</v>
      </c>
      <c r="H55" s="405"/>
      <c r="I55" s="152">
        <v>10369.917</v>
      </c>
      <c r="J55" s="399">
        <v>1327.731</v>
      </c>
      <c r="K55" s="152">
        <v>1920.074</v>
      </c>
      <c r="L55" s="399">
        <v>13617.722</v>
      </c>
      <c r="M55" s="152">
        <v>1615.342</v>
      </c>
      <c r="N55" s="399">
        <v>1405.473</v>
      </c>
      <c r="O55" s="304">
        <v>18089.366</v>
      </c>
    </row>
    <row r="56" spans="1:15" ht="15.75">
      <c r="A56" s="333"/>
      <c r="B56" s="380" t="s">
        <v>590</v>
      </c>
      <c r="C56" s="333"/>
      <c r="D56" s="152">
        <v>1413.701</v>
      </c>
      <c r="E56" s="152">
        <v>104.838</v>
      </c>
      <c r="F56" s="333"/>
      <c r="G56" s="152">
        <v>165.322</v>
      </c>
      <c r="H56" s="398"/>
      <c r="I56" s="152">
        <v>10149.019</v>
      </c>
      <c r="J56" s="399">
        <v>1317.424</v>
      </c>
      <c r="K56" s="152">
        <v>1598.832</v>
      </c>
      <c r="L56" s="152">
        <v>13065.275</v>
      </c>
      <c r="M56" s="152">
        <v>1471.362</v>
      </c>
      <c r="N56" s="152">
        <v>1540.081</v>
      </c>
      <c r="O56" s="304">
        <v>17760.578999999998</v>
      </c>
    </row>
    <row r="57" spans="1:15" ht="15.75">
      <c r="A57" s="333"/>
      <c r="B57" s="380"/>
      <c r="C57" s="333"/>
      <c r="D57" s="333"/>
      <c r="E57" s="333"/>
      <c r="F57" s="333"/>
      <c r="G57" s="333"/>
      <c r="H57" s="398"/>
      <c r="I57" s="333"/>
      <c r="J57" s="401"/>
      <c r="K57" s="333"/>
      <c r="L57" s="168"/>
      <c r="M57" s="383"/>
      <c r="N57" s="383"/>
      <c r="O57" s="383"/>
    </row>
    <row r="58" spans="1:15" ht="15.75">
      <c r="A58" s="267">
        <v>2006</v>
      </c>
      <c r="B58" s="380" t="s">
        <v>591</v>
      </c>
      <c r="C58" s="333"/>
      <c r="D58" s="152">
        <v>1905.7</v>
      </c>
      <c r="E58" s="386">
        <v>69.822</v>
      </c>
      <c r="F58" s="333"/>
      <c r="G58" s="152">
        <v>84.137</v>
      </c>
      <c r="H58" s="398"/>
      <c r="I58" s="152">
        <v>10407.849</v>
      </c>
      <c r="J58" s="399">
        <v>1287.491</v>
      </c>
      <c r="K58" s="152">
        <v>1826.543</v>
      </c>
      <c r="L58" s="399">
        <v>13521.883</v>
      </c>
      <c r="M58" s="152">
        <v>1477.791</v>
      </c>
      <c r="N58" s="399">
        <v>1723.139</v>
      </c>
      <c r="O58" s="304">
        <v>18782.471999999998</v>
      </c>
    </row>
    <row r="59" spans="1:15" ht="15.75">
      <c r="A59" s="267"/>
      <c r="B59" s="380" t="s">
        <v>592</v>
      </c>
      <c r="C59" s="333"/>
      <c r="D59" s="152">
        <v>1632.063</v>
      </c>
      <c r="E59" s="156" t="s">
        <v>608</v>
      </c>
      <c r="F59" s="152"/>
      <c r="G59" s="152">
        <v>113.809</v>
      </c>
      <c r="H59" s="398"/>
      <c r="I59" s="152">
        <v>10166.634</v>
      </c>
      <c r="J59" s="399">
        <v>1291.681</v>
      </c>
      <c r="K59" s="152">
        <v>2358.444</v>
      </c>
      <c r="L59" s="399">
        <v>13816.759</v>
      </c>
      <c r="M59" s="152">
        <v>1616.784</v>
      </c>
      <c r="N59" s="399">
        <v>1681.923</v>
      </c>
      <c r="O59" s="304">
        <v>18861.338</v>
      </c>
    </row>
    <row r="60" spans="1:15" ht="15.75">
      <c r="A60" s="267"/>
      <c r="B60" s="380" t="s">
        <v>593</v>
      </c>
      <c r="C60" s="333"/>
      <c r="D60" s="152">
        <v>1961.139</v>
      </c>
      <c r="E60" s="386">
        <v>4.887</v>
      </c>
      <c r="F60" s="152"/>
      <c r="G60" s="152">
        <v>173.796</v>
      </c>
      <c r="H60" s="398"/>
      <c r="I60" s="152">
        <v>10773.435</v>
      </c>
      <c r="J60" s="399">
        <v>1329.692</v>
      </c>
      <c r="K60" s="152">
        <v>5850.608</v>
      </c>
      <c r="L60" s="399">
        <v>17953.735</v>
      </c>
      <c r="M60" s="51">
        <v>1637.24</v>
      </c>
      <c r="N60" s="406">
        <v>2016.106</v>
      </c>
      <c r="O60" s="51">
        <v>23746.905000000002</v>
      </c>
    </row>
    <row r="61" spans="1:15" ht="15.75">
      <c r="A61" s="267"/>
      <c r="B61" s="380" t="s">
        <v>594</v>
      </c>
      <c r="C61" s="333"/>
      <c r="D61" s="152">
        <v>1760.987</v>
      </c>
      <c r="E61" s="156" t="s">
        <v>608</v>
      </c>
      <c r="F61" s="333"/>
      <c r="G61" s="152">
        <v>190.023</v>
      </c>
      <c r="H61" s="398"/>
      <c r="I61" s="152">
        <v>11134.416</v>
      </c>
      <c r="J61" s="399">
        <v>1345.919</v>
      </c>
      <c r="K61" s="152">
        <v>6694.062</v>
      </c>
      <c r="L61" s="399">
        <v>19174.396999999997</v>
      </c>
      <c r="M61" s="152">
        <v>1683.365</v>
      </c>
      <c r="N61" s="399">
        <v>1688.228</v>
      </c>
      <c r="O61" s="304">
        <v>24497</v>
      </c>
    </row>
    <row r="62" spans="1:15" ht="15.75">
      <c r="A62" s="333"/>
      <c r="B62" s="380" t="s">
        <v>595</v>
      </c>
      <c r="C62" s="333"/>
      <c r="D62" s="152">
        <v>2144.803</v>
      </c>
      <c r="E62" s="152">
        <v>3.181</v>
      </c>
      <c r="F62" s="333"/>
      <c r="G62" s="152">
        <v>170.584</v>
      </c>
      <c r="H62" s="398"/>
      <c r="I62" s="152">
        <v>10933.133</v>
      </c>
      <c r="J62" s="399">
        <v>1380.835</v>
      </c>
      <c r="K62" s="152">
        <v>9091.434</v>
      </c>
      <c r="L62" s="152">
        <v>21405.402000000002</v>
      </c>
      <c r="M62" s="152">
        <v>1751.409</v>
      </c>
      <c r="N62" s="399">
        <v>1792.137</v>
      </c>
      <c r="O62" s="304">
        <v>27267.516</v>
      </c>
    </row>
    <row r="63" spans="1:15" ht="18.75">
      <c r="A63" s="407" t="s">
        <v>975</v>
      </c>
      <c r="B63" s="408" t="s">
        <v>976</v>
      </c>
      <c r="C63" s="409"/>
      <c r="D63" s="410"/>
      <c r="E63" s="410"/>
      <c r="F63" s="410"/>
      <c r="G63" s="410"/>
      <c r="H63" s="411"/>
      <c r="I63" s="410"/>
      <c r="J63" s="410"/>
      <c r="K63" s="164"/>
      <c r="L63" s="164"/>
      <c r="M63" s="164"/>
      <c r="N63" s="164"/>
      <c r="O63" s="164"/>
    </row>
    <row r="64" spans="1:15" ht="18.75">
      <c r="A64" s="412" t="s">
        <v>977</v>
      </c>
      <c r="B64" s="413"/>
      <c r="C64" s="414"/>
      <c r="D64" s="120"/>
      <c r="E64" s="120"/>
      <c r="F64" s="120"/>
      <c r="G64" s="120"/>
      <c r="H64" s="222"/>
      <c r="I64" s="120"/>
      <c r="J64" s="120"/>
      <c r="K64" s="165"/>
      <c r="L64" s="165"/>
      <c r="M64" s="165"/>
      <c r="N64" s="165"/>
      <c r="O64" s="165"/>
    </row>
    <row r="65" spans="1:15" ht="18.75">
      <c r="A65" s="415" t="s">
        <v>863</v>
      </c>
      <c r="B65" s="165" t="s">
        <v>978</v>
      </c>
      <c r="C65" s="416"/>
      <c r="D65" s="332"/>
      <c r="E65" s="332"/>
      <c r="F65" s="332"/>
      <c r="G65" s="332"/>
      <c r="H65" s="390"/>
      <c r="I65" s="332"/>
      <c r="J65" s="417"/>
      <c r="K65" s="332"/>
      <c r="L65" s="390"/>
      <c r="M65" s="332"/>
      <c r="N65" s="332"/>
      <c r="O65" s="332"/>
    </row>
  </sheetData>
  <printOptions/>
  <pageMargins left="0.75" right="0.75" top="1" bottom="1" header="0.5" footer="0.5"/>
  <pageSetup horizontalDpi="600" verticalDpi="600" orientation="portrait" paperSize="9" scale="46" r:id="rId1"/>
</worksheet>
</file>

<file path=xl/worksheets/sheet14.xml><?xml version="1.0" encoding="utf-8"?>
<worksheet xmlns="http://schemas.openxmlformats.org/spreadsheetml/2006/main" xmlns:r="http://schemas.openxmlformats.org/officeDocument/2006/relationships">
  <dimension ref="A1:J76"/>
  <sheetViews>
    <sheetView workbookViewId="0" topLeftCell="A1">
      <selection activeCell="A1" sqref="A1"/>
    </sheetView>
  </sheetViews>
  <sheetFormatPr defaultColWidth="9.140625" defaultRowHeight="12.75"/>
  <cols>
    <col min="1" max="1" width="17.7109375" style="0" customWidth="1"/>
    <col min="2" max="2" width="12.140625" style="0" customWidth="1"/>
    <col min="3" max="3" width="13.00390625" style="0" customWidth="1"/>
    <col min="5" max="5" width="13.57421875" style="0" customWidth="1"/>
    <col min="6" max="6" width="12.421875" style="0" customWidth="1"/>
    <col min="7" max="7" width="17.140625" style="0" customWidth="1"/>
    <col min="8" max="8" width="16.7109375" style="0" customWidth="1"/>
    <col min="9" max="9" width="13.57421875" style="0" customWidth="1"/>
    <col min="10" max="10" width="21.57421875" style="0" customWidth="1"/>
  </cols>
  <sheetData>
    <row r="1" spans="1:10" ht="20.25">
      <c r="A1" s="418" t="s">
        <v>980</v>
      </c>
      <c r="B1" s="419"/>
      <c r="C1" s="419"/>
      <c r="D1" s="419"/>
      <c r="E1" s="419"/>
      <c r="F1" s="419"/>
      <c r="G1" s="419"/>
      <c r="H1" s="419"/>
      <c r="I1" s="419"/>
      <c r="J1" s="419"/>
    </row>
    <row r="2" spans="1:10" ht="20.25">
      <c r="A2" s="418"/>
      <c r="B2" s="419"/>
      <c r="C2" s="419"/>
      <c r="D2" s="419"/>
      <c r="E2" s="419"/>
      <c r="F2" s="419"/>
      <c r="G2" s="419"/>
      <c r="H2" s="419"/>
      <c r="I2" s="419"/>
      <c r="J2" s="419"/>
    </row>
    <row r="3" spans="1:10" ht="20.25">
      <c r="A3" s="418" t="s">
        <v>981</v>
      </c>
      <c r="B3" s="419"/>
      <c r="C3" s="419"/>
      <c r="D3" s="419"/>
      <c r="E3" s="419"/>
      <c r="F3" s="419"/>
      <c r="G3" s="419"/>
      <c r="H3" s="419"/>
      <c r="I3" s="419"/>
      <c r="J3" s="419"/>
    </row>
    <row r="4" spans="1:10" ht="20.25">
      <c r="A4" s="418" t="s">
        <v>588</v>
      </c>
      <c r="B4" s="419"/>
      <c r="C4" s="419"/>
      <c r="D4" s="419"/>
      <c r="E4" s="419"/>
      <c r="F4" s="419" t="s">
        <v>775</v>
      </c>
      <c r="G4" s="419"/>
      <c r="H4" s="419"/>
      <c r="I4" s="419"/>
      <c r="J4" s="419"/>
    </row>
    <row r="5" spans="1:10" ht="18.75">
      <c r="A5" s="420"/>
      <c r="B5" s="420"/>
      <c r="C5" s="420"/>
      <c r="D5" s="420"/>
      <c r="E5" s="420"/>
      <c r="F5" s="420"/>
      <c r="G5" s="420"/>
      <c r="H5" s="420"/>
      <c r="I5" s="420"/>
      <c r="J5" s="420"/>
    </row>
    <row r="6" spans="1:10" ht="18.75">
      <c r="A6" s="421"/>
      <c r="B6" s="421"/>
      <c r="C6" s="421"/>
      <c r="D6" s="421"/>
      <c r="E6" s="421"/>
      <c r="F6" s="421"/>
      <c r="G6" s="421"/>
      <c r="H6" s="421"/>
      <c r="I6" s="421"/>
      <c r="J6" s="422" t="s">
        <v>982</v>
      </c>
    </row>
    <row r="7" spans="1:10" ht="18.75">
      <c r="A7" s="421"/>
      <c r="B7" s="421"/>
      <c r="C7" s="421"/>
      <c r="D7" s="421"/>
      <c r="E7" s="421" t="s">
        <v>983</v>
      </c>
      <c r="F7" s="421"/>
      <c r="G7" s="421"/>
      <c r="H7" s="421"/>
      <c r="I7" s="421"/>
      <c r="J7" s="422" t="s">
        <v>984</v>
      </c>
    </row>
    <row r="8" spans="1:10" ht="18.75">
      <c r="A8" s="421"/>
      <c r="B8" s="421"/>
      <c r="C8" s="422" t="s">
        <v>985</v>
      </c>
      <c r="D8" s="422"/>
      <c r="E8" s="423" t="s">
        <v>941</v>
      </c>
      <c r="F8" s="423" t="s">
        <v>825</v>
      </c>
      <c r="G8" s="423" t="s">
        <v>927</v>
      </c>
      <c r="H8" s="423" t="s">
        <v>926</v>
      </c>
      <c r="I8" s="423"/>
      <c r="J8" s="422" t="s">
        <v>986</v>
      </c>
    </row>
    <row r="9" spans="1:10" ht="18.75">
      <c r="A9" s="421"/>
      <c r="B9" s="421"/>
      <c r="C9" s="422" t="s">
        <v>938</v>
      </c>
      <c r="D9" s="422"/>
      <c r="E9" s="422" t="s">
        <v>937</v>
      </c>
      <c r="F9" s="422" t="s">
        <v>987</v>
      </c>
      <c r="G9" s="422" t="s">
        <v>988</v>
      </c>
      <c r="H9" s="422" t="s">
        <v>931</v>
      </c>
      <c r="I9" s="422" t="s">
        <v>839</v>
      </c>
      <c r="J9" s="422" t="s">
        <v>850</v>
      </c>
    </row>
    <row r="10" spans="1:10" ht="21">
      <c r="A10" s="421"/>
      <c r="B10" s="421"/>
      <c r="C10" s="422" t="s">
        <v>1008</v>
      </c>
      <c r="D10" s="422"/>
      <c r="E10" s="422" t="s">
        <v>1009</v>
      </c>
      <c r="F10" s="422" t="s">
        <v>1010</v>
      </c>
      <c r="G10" s="422" t="s">
        <v>942</v>
      </c>
      <c r="H10" s="422" t="s">
        <v>1011</v>
      </c>
      <c r="I10" s="422" t="s">
        <v>989</v>
      </c>
      <c r="J10" s="422" t="s">
        <v>990</v>
      </c>
    </row>
    <row r="11" spans="1:10" ht="18.75">
      <c r="A11" s="424" t="s">
        <v>991</v>
      </c>
      <c r="B11" s="425"/>
      <c r="C11" s="426" t="s">
        <v>992</v>
      </c>
      <c r="D11" s="426"/>
      <c r="E11" s="426" t="s">
        <v>993</v>
      </c>
      <c r="F11" s="426" t="s">
        <v>994</v>
      </c>
      <c r="G11" s="426" t="s">
        <v>995</v>
      </c>
      <c r="H11" s="426" t="s">
        <v>996</v>
      </c>
      <c r="I11" s="426" t="s">
        <v>997</v>
      </c>
      <c r="J11" s="426" t="s">
        <v>998</v>
      </c>
    </row>
    <row r="12" spans="1:10" ht="15.75">
      <c r="A12" s="294" t="s">
        <v>851</v>
      </c>
      <c r="B12" s="427"/>
      <c r="C12" s="428">
        <v>388.573</v>
      </c>
      <c r="D12" s="428"/>
      <c r="E12" s="428">
        <v>244.33</v>
      </c>
      <c r="F12" s="428">
        <v>156.752</v>
      </c>
      <c r="G12" s="428">
        <v>32.087</v>
      </c>
      <c r="H12" s="428">
        <v>360.824</v>
      </c>
      <c r="I12" s="374">
        <v>793.993</v>
      </c>
      <c r="J12" s="374">
        <v>405.42</v>
      </c>
    </row>
    <row r="13" spans="1:10" ht="15.75">
      <c r="A13" s="429" t="s">
        <v>887</v>
      </c>
      <c r="B13" s="427"/>
      <c r="C13" s="428">
        <v>435.333</v>
      </c>
      <c r="D13" s="428"/>
      <c r="E13" s="428">
        <v>217.595</v>
      </c>
      <c r="F13" s="428">
        <v>6</v>
      </c>
      <c r="G13" s="428">
        <v>69.955</v>
      </c>
      <c r="H13" s="428">
        <v>492.999</v>
      </c>
      <c r="I13" s="374">
        <v>786.549</v>
      </c>
      <c r="J13" s="374">
        <v>351.21599999999995</v>
      </c>
    </row>
    <row r="14" spans="1:10" ht="15.75">
      <c r="A14" s="311" t="s">
        <v>944</v>
      </c>
      <c r="B14" s="427"/>
      <c r="C14" s="428">
        <v>492.6</v>
      </c>
      <c r="D14" s="428"/>
      <c r="E14" s="428">
        <v>193.2</v>
      </c>
      <c r="F14" s="428">
        <v>7.3</v>
      </c>
      <c r="G14" s="428">
        <v>81.1</v>
      </c>
      <c r="H14" s="428">
        <v>831.9</v>
      </c>
      <c r="I14" s="374">
        <v>1113.5</v>
      </c>
      <c r="J14" s="374">
        <v>620.9</v>
      </c>
    </row>
    <row r="15" spans="1:10" ht="15.75">
      <c r="A15" s="311" t="s">
        <v>946</v>
      </c>
      <c r="B15" s="151"/>
      <c r="C15" s="428">
        <v>263.4</v>
      </c>
      <c r="D15" s="428"/>
      <c r="E15" s="428">
        <v>220.7</v>
      </c>
      <c r="F15" s="428">
        <v>21.3</v>
      </c>
      <c r="G15" s="428">
        <v>69.5</v>
      </c>
      <c r="H15" s="428">
        <v>1192.4</v>
      </c>
      <c r="I15" s="374">
        <v>1503.9</v>
      </c>
      <c r="J15" s="374">
        <v>1240.5</v>
      </c>
    </row>
    <row r="16" spans="1:10" ht="15.75">
      <c r="A16" s="429" t="s">
        <v>855</v>
      </c>
      <c r="B16" s="151"/>
      <c r="C16" s="151">
        <v>329.837</v>
      </c>
      <c r="D16" s="151"/>
      <c r="E16" s="151">
        <v>328.942</v>
      </c>
      <c r="F16" s="151">
        <v>15.188</v>
      </c>
      <c r="G16" s="151">
        <v>43.768</v>
      </c>
      <c r="H16" s="151">
        <v>1571.929</v>
      </c>
      <c r="I16" s="158">
        <v>1959.827</v>
      </c>
      <c r="J16" s="158">
        <v>1629.99</v>
      </c>
    </row>
    <row r="17" spans="1:10" ht="15.75">
      <c r="A17" s="311" t="s">
        <v>948</v>
      </c>
      <c r="B17" s="151"/>
      <c r="C17" s="151">
        <v>449.3</v>
      </c>
      <c r="D17" s="151"/>
      <c r="E17" s="151">
        <v>375.2</v>
      </c>
      <c r="F17" s="151">
        <v>15.1</v>
      </c>
      <c r="G17" s="151">
        <v>204.7</v>
      </c>
      <c r="H17" s="151">
        <v>1322.1</v>
      </c>
      <c r="I17" s="158">
        <v>1917.1</v>
      </c>
      <c r="J17" s="158">
        <v>1467.8</v>
      </c>
    </row>
    <row r="18" spans="1:10" ht="15.75">
      <c r="A18" s="296">
        <v>1999</v>
      </c>
      <c r="B18" s="271"/>
      <c r="C18" s="271">
        <v>527.838</v>
      </c>
      <c r="D18" s="271"/>
      <c r="E18" s="271">
        <v>368.259</v>
      </c>
      <c r="F18" s="271">
        <v>25.911</v>
      </c>
      <c r="G18" s="271">
        <v>129.807</v>
      </c>
      <c r="H18" s="271">
        <v>1717.656</v>
      </c>
      <c r="I18" s="272">
        <v>2241.633</v>
      </c>
      <c r="J18" s="272">
        <v>1713.795</v>
      </c>
    </row>
    <row r="19" spans="1:10" ht="15.75">
      <c r="A19" s="297">
        <v>2000</v>
      </c>
      <c r="B19" s="298"/>
      <c r="C19" s="298">
        <v>581.266</v>
      </c>
      <c r="D19" s="298"/>
      <c r="E19" s="298">
        <v>251.133</v>
      </c>
      <c r="F19" s="298">
        <v>37.616</v>
      </c>
      <c r="G19" s="298">
        <v>123.333</v>
      </c>
      <c r="H19" s="154">
        <v>1197.105</v>
      </c>
      <c r="I19" s="430">
        <v>1609.187</v>
      </c>
      <c r="J19" s="303">
        <v>1027.9209999999998</v>
      </c>
    </row>
    <row r="20" spans="1:10" ht="15.75">
      <c r="A20" s="297">
        <v>2001</v>
      </c>
      <c r="B20" s="298"/>
      <c r="C20" s="154">
        <v>675.613</v>
      </c>
      <c r="D20" s="154"/>
      <c r="E20" s="154">
        <v>805.975</v>
      </c>
      <c r="F20" s="154">
        <v>36.647</v>
      </c>
      <c r="G20" s="156" t="s">
        <v>608</v>
      </c>
      <c r="H20" s="154">
        <v>1770.13</v>
      </c>
      <c r="I20" s="303">
        <v>2612.7520000000004</v>
      </c>
      <c r="J20" s="303">
        <v>1937.1390000000004</v>
      </c>
    </row>
    <row r="21" spans="1:10" ht="15.75">
      <c r="A21" s="297">
        <v>2002</v>
      </c>
      <c r="B21" s="333"/>
      <c r="C21" s="154">
        <v>812.103</v>
      </c>
      <c r="D21" s="332"/>
      <c r="E21" s="154">
        <v>531.442</v>
      </c>
      <c r="F21" s="154">
        <v>33.698</v>
      </c>
      <c r="G21" s="156" t="s">
        <v>608</v>
      </c>
      <c r="H21" s="386">
        <v>1622.423</v>
      </c>
      <c r="I21" s="156">
        <v>2187.563</v>
      </c>
      <c r="J21" s="156">
        <v>1375.46</v>
      </c>
    </row>
    <row r="22" spans="1:10" ht="15.75">
      <c r="A22" s="332"/>
      <c r="B22" s="298"/>
      <c r="C22" s="154"/>
      <c r="D22" s="332"/>
      <c r="E22" s="154"/>
      <c r="F22" s="154"/>
      <c r="G22" s="156"/>
      <c r="H22" s="386"/>
      <c r="I22" s="156"/>
      <c r="J22" s="156"/>
    </row>
    <row r="23" spans="1:10" ht="15.75">
      <c r="A23" s="297">
        <v>2003</v>
      </c>
      <c r="B23" s="431" t="s">
        <v>591</v>
      </c>
      <c r="C23" s="154">
        <v>819.168</v>
      </c>
      <c r="D23" s="332"/>
      <c r="E23" s="154">
        <v>387.238</v>
      </c>
      <c r="F23" s="154">
        <v>30.085</v>
      </c>
      <c r="G23" s="156" t="s">
        <v>608</v>
      </c>
      <c r="H23" s="386">
        <v>2068.08</v>
      </c>
      <c r="I23" s="156">
        <v>2485.403</v>
      </c>
      <c r="J23" s="156">
        <v>1666.235</v>
      </c>
    </row>
    <row r="24" spans="1:10" ht="15.75">
      <c r="A24" s="297"/>
      <c r="B24" s="431" t="s">
        <v>592</v>
      </c>
      <c r="C24" s="154">
        <v>787.076</v>
      </c>
      <c r="D24" s="332"/>
      <c r="E24" s="154">
        <v>276.635</v>
      </c>
      <c r="F24" s="154">
        <v>29.307</v>
      </c>
      <c r="G24" s="156" t="s">
        <v>608</v>
      </c>
      <c r="H24" s="386">
        <v>2076.702</v>
      </c>
      <c r="I24" s="156">
        <v>2382.6440000000002</v>
      </c>
      <c r="J24" s="156">
        <v>1595.5680000000002</v>
      </c>
    </row>
    <row r="25" spans="1:10" ht="15.75">
      <c r="A25" s="332"/>
      <c r="B25" s="431" t="s">
        <v>593</v>
      </c>
      <c r="C25" s="154">
        <v>773.937</v>
      </c>
      <c r="D25" s="391"/>
      <c r="E25" s="154">
        <v>538.666</v>
      </c>
      <c r="F25" s="154">
        <v>23.047</v>
      </c>
      <c r="G25" s="156" t="s">
        <v>608</v>
      </c>
      <c r="H25" s="154">
        <v>1770.909</v>
      </c>
      <c r="I25" s="303">
        <v>2332.6220000000003</v>
      </c>
      <c r="J25" s="303">
        <v>1558.685</v>
      </c>
    </row>
    <row r="26" spans="1:10" ht="15.75">
      <c r="A26" s="332"/>
      <c r="B26" s="271" t="s">
        <v>594</v>
      </c>
      <c r="C26" s="298">
        <v>797.2</v>
      </c>
      <c r="D26" s="432"/>
      <c r="E26" s="298">
        <v>908.153</v>
      </c>
      <c r="F26" s="154">
        <v>27.904</v>
      </c>
      <c r="G26" s="156" t="s">
        <v>608</v>
      </c>
      <c r="H26" s="386">
        <v>2074.441</v>
      </c>
      <c r="I26" s="156">
        <v>3010.4979999999996</v>
      </c>
      <c r="J26" s="303">
        <v>2213.298</v>
      </c>
    </row>
    <row r="27" spans="1:10" ht="15.75">
      <c r="A27" s="332"/>
      <c r="B27" s="271" t="s">
        <v>595</v>
      </c>
      <c r="C27" s="154">
        <v>806.7</v>
      </c>
      <c r="D27" s="154"/>
      <c r="E27" s="154">
        <v>597.468</v>
      </c>
      <c r="F27" s="154">
        <v>34.686</v>
      </c>
      <c r="G27" s="156" t="s">
        <v>608</v>
      </c>
      <c r="H27" s="154">
        <v>2014.831</v>
      </c>
      <c r="I27" s="303">
        <v>2646.9849999999997</v>
      </c>
      <c r="J27" s="303">
        <v>1840.285</v>
      </c>
    </row>
    <row r="28" spans="1:10" ht="15.75">
      <c r="A28" s="332"/>
      <c r="B28" s="271" t="s">
        <v>596</v>
      </c>
      <c r="C28" s="154">
        <v>849.544</v>
      </c>
      <c r="D28" s="332"/>
      <c r="E28" s="154">
        <v>542.704</v>
      </c>
      <c r="F28" s="154">
        <v>23.37</v>
      </c>
      <c r="G28" s="156" t="s">
        <v>608</v>
      </c>
      <c r="H28" s="386">
        <v>1724.383</v>
      </c>
      <c r="I28" s="303">
        <v>2290.457</v>
      </c>
      <c r="J28" s="303">
        <v>1440.913</v>
      </c>
    </row>
    <row r="29" spans="1:10" ht="15.75">
      <c r="A29" s="332"/>
      <c r="B29" s="271" t="s">
        <v>597</v>
      </c>
      <c r="C29" s="154">
        <v>855.201</v>
      </c>
      <c r="D29" s="332"/>
      <c r="E29" s="154">
        <v>944.232</v>
      </c>
      <c r="F29" s="154">
        <v>38.777</v>
      </c>
      <c r="G29" s="156" t="s">
        <v>608</v>
      </c>
      <c r="H29" s="386">
        <v>1849.319</v>
      </c>
      <c r="I29" s="156">
        <v>2832.328</v>
      </c>
      <c r="J29" s="303">
        <v>1977.127</v>
      </c>
    </row>
    <row r="30" spans="1:10" ht="15.75">
      <c r="A30" s="332"/>
      <c r="B30" s="271" t="s">
        <v>598</v>
      </c>
      <c r="C30" s="154">
        <v>832.216</v>
      </c>
      <c r="D30" s="154"/>
      <c r="E30" s="154">
        <v>500.635</v>
      </c>
      <c r="F30" s="154">
        <v>21.744</v>
      </c>
      <c r="G30" s="156" t="s">
        <v>608</v>
      </c>
      <c r="H30" s="386">
        <v>2312.267</v>
      </c>
      <c r="I30" s="156">
        <v>2834.6459999999997</v>
      </c>
      <c r="J30" s="156">
        <v>2002.43</v>
      </c>
    </row>
    <row r="31" spans="1:10" ht="15.75">
      <c r="A31" s="332"/>
      <c r="B31" s="271" t="s">
        <v>599</v>
      </c>
      <c r="C31" s="154">
        <v>874.684</v>
      </c>
      <c r="D31" s="332"/>
      <c r="E31" s="154">
        <v>339.184</v>
      </c>
      <c r="F31" s="154">
        <v>20.645</v>
      </c>
      <c r="G31" s="156" t="s">
        <v>608</v>
      </c>
      <c r="H31" s="386">
        <v>2156.021</v>
      </c>
      <c r="I31" s="156">
        <v>2515.85</v>
      </c>
      <c r="J31" s="156">
        <v>1641.1660000000004</v>
      </c>
    </row>
    <row r="32" spans="1:10" ht="15.75">
      <c r="A32" s="332"/>
      <c r="B32" s="271" t="s">
        <v>600</v>
      </c>
      <c r="C32" s="154">
        <v>878.076</v>
      </c>
      <c r="D32" s="332"/>
      <c r="E32" s="154">
        <v>905.784</v>
      </c>
      <c r="F32" s="154">
        <v>31.477</v>
      </c>
      <c r="G32" s="156" t="s">
        <v>608</v>
      </c>
      <c r="H32" s="386">
        <v>2488.995</v>
      </c>
      <c r="I32" s="156">
        <v>3426.256</v>
      </c>
      <c r="J32" s="156">
        <v>2548.18</v>
      </c>
    </row>
    <row r="33" spans="1:10" ht="15.75">
      <c r="A33" s="332"/>
      <c r="B33" s="271" t="s">
        <v>601</v>
      </c>
      <c r="C33" s="154">
        <v>879.986</v>
      </c>
      <c r="D33" s="332"/>
      <c r="E33" s="154">
        <v>935.477</v>
      </c>
      <c r="F33" s="154">
        <v>24.689</v>
      </c>
      <c r="G33" s="156" t="s">
        <v>608</v>
      </c>
      <c r="H33" s="386">
        <v>2146.178</v>
      </c>
      <c r="I33" s="156">
        <v>3106.344</v>
      </c>
      <c r="J33" s="156">
        <v>2226.358</v>
      </c>
    </row>
    <row r="34" spans="1:10" ht="15.75">
      <c r="A34" s="332"/>
      <c r="B34" s="271" t="s">
        <v>590</v>
      </c>
      <c r="C34" s="154">
        <v>898.68</v>
      </c>
      <c r="D34" s="332"/>
      <c r="E34" s="154">
        <v>486.857</v>
      </c>
      <c r="F34" s="154">
        <v>32.48</v>
      </c>
      <c r="G34" s="156" t="s">
        <v>608</v>
      </c>
      <c r="H34" s="386">
        <v>2028.07</v>
      </c>
      <c r="I34" s="303">
        <v>2547.407</v>
      </c>
      <c r="J34" s="303">
        <v>1648.7270000000003</v>
      </c>
    </row>
    <row r="35" spans="1:10" ht="15.75">
      <c r="A35" s="332"/>
      <c r="B35" s="271"/>
      <c r="C35" s="154"/>
      <c r="D35" s="332"/>
      <c r="E35" s="154"/>
      <c r="F35" s="154"/>
      <c r="G35" s="156"/>
      <c r="H35" s="386"/>
      <c r="I35" s="303"/>
      <c r="J35" s="303"/>
    </row>
    <row r="36" spans="1:10" ht="15.75">
      <c r="A36" s="297">
        <v>2004</v>
      </c>
      <c r="B36" s="271" t="s">
        <v>591</v>
      </c>
      <c r="C36" s="154">
        <v>969.2</v>
      </c>
      <c r="D36" s="303"/>
      <c r="E36" s="154">
        <v>603.033</v>
      </c>
      <c r="F36" s="154">
        <v>29.469</v>
      </c>
      <c r="G36" s="156" t="s">
        <v>608</v>
      </c>
      <c r="H36" s="386">
        <v>2342.66</v>
      </c>
      <c r="I36" s="156">
        <v>2975.162</v>
      </c>
      <c r="J36" s="303">
        <v>2005.9619999999998</v>
      </c>
    </row>
    <row r="37" spans="1:10" ht="15.75">
      <c r="A37" s="433"/>
      <c r="B37" s="434" t="s">
        <v>592</v>
      </c>
      <c r="C37" s="298">
        <v>941.931</v>
      </c>
      <c r="D37" s="332"/>
      <c r="E37" s="298">
        <v>438.23</v>
      </c>
      <c r="F37" s="298">
        <v>28.447</v>
      </c>
      <c r="G37" s="298">
        <v>0.162</v>
      </c>
      <c r="H37" s="386">
        <v>1887.281</v>
      </c>
      <c r="I37" s="156">
        <v>2354.12</v>
      </c>
      <c r="J37" s="156">
        <v>1412.1889999999999</v>
      </c>
    </row>
    <row r="38" spans="1:10" ht="15.75">
      <c r="A38" s="433"/>
      <c r="B38" s="431" t="s">
        <v>593</v>
      </c>
      <c r="C38" s="154">
        <v>951.328</v>
      </c>
      <c r="D38" s="303"/>
      <c r="E38" s="154">
        <v>551.751</v>
      </c>
      <c r="F38" s="154">
        <v>24.245</v>
      </c>
      <c r="G38" s="154">
        <v>0.162</v>
      </c>
      <c r="H38" s="154">
        <v>2242.603</v>
      </c>
      <c r="I38" s="156">
        <v>2818.761</v>
      </c>
      <c r="J38" s="156">
        <v>1867.433</v>
      </c>
    </row>
    <row r="39" spans="1:10" ht="15.75">
      <c r="A39" s="433"/>
      <c r="B39" s="431" t="s">
        <v>594</v>
      </c>
      <c r="C39" s="154">
        <v>914.837</v>
      </c>
      <c r="D39" s="332"/>
      <c r="E39" s="154">
        <v>806.549</v>
      </c>
      <c r="F39" s="154">
        <v>30.898</v>
      </c>
      <c r="G39" s="154">
        <v>0.116</v>
      </c>
      <c r="H39" s="154">
        <v>2160.95</v>
      </c>
      <c r="I39" s="303">
        <v>2998.513</v>
      </c>
      <c r="J39" s="303">
        <v>2083.676</v>
      </c>
    </row>
    <row r="40" spans="1:10" ht="15.75">
      <c r="A40" s="433"/>
      <c r="B40" s="431" t="s">
        <v>595</v>
      </c>
      <c r="C40" s="154">
        <v>944.48</v>
      </c>
      <c r="D40" s="332"/>
      <c r="E40" s="154">
        <v>1606.197</v>
      </c>
      <c r="F40" s="154">
        <v>32.687</v>
      </c>
      <c r="G40" s="154">
        <v>0.231</v>
      </c>
      <c r="H40" s="154">
        <v>2478.142</v>
      </c>
      <c r="I40" s="303">
        <v>4117.257</v>
      </c>
      <c r="J40" s="303">
        <v>3172.7769999999996</v>
      </c>
    </row>
    <row r="41" spans="1:10" ht="15.75">
      <c r="A41" s="433"/>
      <c r="B41" s="431" t="s">
        <v>596</v>
      </c>
      <c r="C41" s="154">
        <v>1015.707</v>
      </c>
      <c r="D41" s="332"/>
      <c r="E41" s="154">
        <v>1030.24</v>
      </c>
      <c r="F41" s="154">
        <v>23.663</v>
      </c>
      <c r="G41" s="154">
        <v>0.195</v>
      </c>
      <c r="H41" s="152">
        <v>2327.791</v>
      </c>
      <c r="I41" s="435">
        <v>3381.889</v>
      </c>
      <c r="J41" s="435">
        <v>2366.1820000000002</v>
      </c>
    </row>
    <row r="42" spans="1:10" ht="15.75">
      <c r="A42" s="332"/>
      <c r="B42" s="431" t="s">
        <v>597</v>
      </c>
      <c r="C42" s="154">
        <v>1058.048</v>
      </c>
      <c r="D42" s="332"/>
      <c r="E42" s="154">
        <v>810.202</v>
      </c>
      <c r="F42" s="154">
        <v>31.294</v>
      </c>
      <c r="G42" s="154">
        <v>0.154</v>
      </c>
      <c r="H42" s="154">
        <v>2226.677</v>
      </c>
      <c r="I42" s="303">
        <v>3068.327</v>
      </c>
      <c r="J42" s="303">
        <v>2010.2790000000002</v>
      </c>
    </row>
    <row r="43" spans="1:10" ht="15.75">
      <c r="A43" s="332"/>
      <c r="B43" s="431" t="s">
        <v>598</v>
      </c>
      <c r="C43" s="154">
        <v>1075.99</v>
      </c>
      <c r="D43" s="332"/>
      <c r="E43" s="154">
        <v>357.099</v>
      </c>
      <c r="F43" s="154">
        <v>35.062</v>
      </c>
      <c r="G43" s="154">
        <v>0.078</v>
      </c>
      <c r="H43" s="154">
        <v>2679.581</v>
      </c>
      <c r="I43" s="303">
        <v>3071.82</v>
      </c>
      <c r="J43" s="303">
        <v>1995.83</v>
      </c>
    </row>
    <row r="44" spans="1:10" ht="15.75">
      <c r="A44" s="332"/>
      <c r="B44" s="431" t="s">
        <v>599</v>
      </c>
      <c r="C44" s="154">
        <v>989.428</v>
      </c>
      <c r="D44" s="332"/>
      <c r="E44" s="154">
        <v>561.565</v>
      </c>
      <c r="F44" s="154">
        <v>29.522</v>
      </c>
      <c r="G44" s="156" t="s">
        <v>608</v>
      </c>
      <c r="H44" s="154">
        <v>2441.931</v>
      </c>
      <c r="I44" s="303">
        <v>3033.0570000000002</v>
      </c>
      <c r="J44" s="303">
        <v>2043.6290000000004</v>
      </c>
    </row>
    <row r="45" spans="1:10" ht="15.75">
      <c r="A45" s="332"/>
      <c r="B45" s="154" t="s">
        <v>600</v>
      </c>
      <c r="C45" s="154">
        <v>1018.125</v>
      </c>
      <c r="D45" s="300"/>
      <c r="E45" s="298">
        <v>685.957</v>
      </c>
      <c r="F45" s="154">
        <v>38.902</v>
      </c>
      <c r="G45" s="154">
        <v>75.033</v>
      </c>
      <c r="H45" s="386">
        <v>2167.388</v>
      </c>
      <c r="I45" s="156">
        <v>2967.28</v>
      </c>
      <c r="J45" s="156">
        <v>1949.155</v>
      </c>
    </row>
    <row r="46" spans="1:10" ht="15.75">
      <c r="A46" s="332"/>
      <c r="B46" s="271" t="s">
        <v>601</v>
      </c>
      <c r="C46" s="154">
        <v>1054.045</v>
      </c>
      <c r="D46" s="332"/>
      <c r="E46" s="298">
        <v>625.719</v>
      </c>
      <c r="F46" s="298">
        <v>30.421</v>
      </c>
      <c r="G46" s="154">
        <v>75.666</v>
      </c>
      <c r="H46" s="154">
        <v>2230.771</v>
      </c>
      <c r="I46" s="156">
        <v>2962.577</v>
      </c>
      <c r="J46" s="156">
        <v>1908.5320000000002</v>
      </c>
    </row>
    <row r="47" spans="1:10" ht="15.75">
      <c r="A47" s="332"/>
      <c r="B47" s="271" t="s">
        <v>590</v>
      </c>
      <c r="C47" s="154">
        <v>1006.109</v>
      </c>
      <c r="D47" s="332"/>
      <c r="E47" s="154">
        <v>576.035</v>
      </c>
      <c r="F47" s="154">
        <v>35.079</v>
      </c>
      <c r="G47" s="154">
        <v>76.668</v>
      </c>
      <c r="H47" s="154">
        <v>2543.176</v>
      </c>
      <c r="I47" s="303">
        <v>3230.9579999999996</v>
      </c>
      <c r="J47" s="303">
        <v>2224.8489999999997</v>
      </c>
    </row>
    <row r="48" spans="1:10" ht="15.75">
      <c r="A48" s="332"/>
      <c r="B48" s="271"/>
      <c r="C48" s="154"/>
      <c r="D48" s="332"/>
      <c r="E48" s="154"/>
      <c r="F48" s="154"/>
      <c r="G48" s="154"/>
      <c r="H48" s="154"/>
      <c r="I48" s="303"/>
      <c r="J48" s="303"/>
    </row>
    <row r="49" spans="1:10" ht="15.75">
      <c r="A49" s="297">
        <v>2005</v>
      </c>
      <c r="B49" s="271" t="s">
        <v>591</v>
      </c>
      <c r="C49" s="154">
        <v>1004.118</v>
      </c>
      <c r="D49" s="332"/>
      <c r="E49" s="271">
        <v>1227.948</v>
      </c>
      <c r="F49" s="154">
        <v>28.655</v>
      </c>
      <c r="G49" s="154">
        <v>77.546</v>
      </c>
      <c r="H49" s="154">
        <v>2292.056</v>
      </c>
      <c r="I49" s="272">
        <v>3626.205</v>
      </c>
      <c r="J49" s="303">
        <v>2622.087</v>
      </c>
    </row>
    <row r="50" spans="1:10" ht="15.75">
      <c r="A50" s="297"/>
      <c r="B50" s="271" t="s">
        <v>592</v>
      </c>
      <c r="C50" s="154">
        <v>1069.289</v>
      </c>
      <c r="D50" s="332"/>
      <c r="E50" s="271">
        <v>1007.013</v>
      </c>
      <c r="F50" s="271">
        <v>24.822</v>
      </c>
      <c r="G50" s="154">
        <v>74.579</v>
      </c>
      <c r="H50" s="154">
        <v>2628.515</v>
      </c>
      <c r="I50" s="272">
        <v>3734.929</v>
      </c>
      <c r="J50" s="272">
        <v>2665.64</v>
      </c>
    </row>
    <row r="51" spans="1:10" ht="15.75">
      <c r="A51" s="297"/>
      <c r="B51" s="431" t="s">
        <v>593</v>
      </c>
      <c r="C51" s="154">
        <v>1075.42</v>
      </c>
      <c r="D51" s="332"/>
      <c r="E51" s="154">
        <v>1088.549</v>
      </c>
      <c r="F51" s="154">
        <v>35.744</v>
      </c>
      <c r="G51" s="154">
        <v>55.122</v>
      </c>
      <c r="H51" s="154">
        <v>2575.643</v>
      </c>
      <c r="I51" s="303">
        <v>3755.058</v>
      </c>
      <c r="J51" s="303">
        <v>2679.638</v>
      </c>
    </row>
    <row r="52" spans="1:10" ht="15.75">
      <c r="A52" s="332"/>
      <c r="B52" s="431" t="s">
        <v>594</v>
      </c>
      <c r="C52" s="154">
        <v>1072.322</v>
      </c>
      <c r="D52" s="332"/>
      <c r="E52" s="154">
        <v>3455.827</v>
      </c>
      <c r="F52" s="154">
        <v>21.5</v>
      </c>
      <c r="G52" s="154">
        <v>55.849</v>
      </c>
      <c r="H52" s="154">
        <v>1933.756</v>
      </c>
      <c r="I52" s="303">
        <v>5466.932000000001</v>
      </c>
      <c r="J52" s="303">
        <v>4394.61</v>
      </c>
    </row>
    <row r="53" spans="1:10" ht="15.75">
      <c r="A53" s="332"/>
      <c r="B53" s="431" t="s">
        <v>595</v>
      </c>
      <c r="C53" s="154">
        <v>1047.325</v>
      </c>
      <c r="D53" s="332"/>
      <c r="E53" s="154">
        <v>661.579</v>
      </c>
      <c r="F53" s="154">
        <v>39.548</v>
      </c>
      <c r="G53" s="154">
        <v>53.703</v>
      </c>
      <c r="H53" s="154">
        <v>3029.448</v>
      </c>
      <c r="I53" s="303">
        <v>3784.278</v>
      </c>
      <c r="J53" s="303">
        <v>2736.9529999999995</v>
      </c>
    </row>
    <row r="54" spans="1:10" ht="15.75">
      <c r="A54" s="332"/>
      <c r="B54" s="431" t="s">
        <v>596</v>
      </c>
      <c r="C54" s="154">
        <v>1102.315</v>
      </c>
      <c r="D54" s="332"/>
      <c r="E54" s="154">
        <v>648.812</v>
      </c>
      <c r="F54" s="154">
        <v>39.667</v>
      </c>
      <c r="G54" s="156" t="s">
        <v>608</v>
      </c>
      <c r="H54" s="154">
        <v>3693.248</v>
      </c>
      <c r="I54" s="303">
        <v>4381.727</v>
      </c>
      <c r="J54" s="303">
        <v>3279.412</v>
      </c>
    </row>
    <row r="55" spans="1:10" ht="15.75">
      <c r="A55" s="332"/>
      <c r="B55" s="431" t="s">
        <v>597</v>
      </c>
      <c r="C55" s="154">
        <v>1068.534</v>
      </c>
      <c r="D55" s="332"/>
      <c r="E55" s="154">
        <v>602.724</v>
      </c>
      <c r="F55" s="154">
        <v>40.71</v>
      </c>
      <c r="G55" s="156" t="s">
        <v>608</v>
      </c>
      <c r="H55" s="154">
        <v>3426.281</v>
      </c>
      <c r="I55" s="303">
        <v>4069.715</v>
      </c>
      <c r="J55" s="303">
        <v>3001.181</v>
      </c>
    </row>
    <row r="56" spans="1:10" ht="15.75">
      <c r="A56" s="332"/>
      <c r="B56" s="431" t="s">
        <v>598</v>
      </c>
      <c r="C56" s="154">
        <v>1137.739</v>
      </c>
      <c r="D56" s="332"/>
      <c r="E56" s="154">
        <v>468.537</v>
      </c>
      <c r="F56" s="154">
        <v>50.249</v>
      </c>
      <c r="G56" s="156" t="s">
        <v>608</v>
      </c>
      <c r="H56" s="154">
        <v>3945.235</v>
      </c>
      <c r="I56" s="303">
        <v>4464.021</v>
      </c>
      <c r="J56" s="303">
        <v>3326.2819999999997</v>
      </c>
    </row>
    <row r="57" spans="1:10" ht="15.75">
      <c r="A57" s="332"/>
      <c r="B57" s="431" t="s">
        <v>599</v>
      </c>
      <c r="C57" s="154">
        <v>1078.719</v>
      </c>
      <c r="D57" s="332"/>
      <c r="E57" s="154">
        <v>1267.991</v>
      </c>
      <c r="F57" s="154">
        <v>45.897</v>
      </c>
      <c r="G57" s="156" t="s">
        <v>608</v>
      </c>
      <c r="H57" s="154">
        <v>3707.154</v>
      </c>
      <c r="I57" s="303">
        <v>5021.0419999999995</v>
      </c>
      <c r="J57" s="303">
        <v>3942.3229999999994</v>
      </c>
    </row>
    <row r="58" spans="1:10" ht="15.75">
      <c r="A58" s="332"/>
      <c r="B58" s="271" t="s">
        <v>600</v>
      </c>
      <c r="C58" s="154">
        <v>1056.28</v>
      </c>
      <c r="D58" s="303"/>
      <c r="E58" s="154">
        <v>549.495</v>
      </c>
      <c r="F58" s="154">
        <v>61.911</v>
      </c>
      <c r="G58" s="156" t="s">
        <v>608</v>
      </c>
      <c r="H58" s="386">
        <v>3939.915</v>
      </c>
      <c r="I58" s="303">
        <v>4551.321</v>
      </c>
      <c r="J58" s="303">
        <v>3495.041</v>
      </c>
    </row>
    <row r="59" spans="1:10" ht="15.75">
      <c r="A59" s="332"/>
      <c r="B59" s="271" t="s">
        <v>601</v>
      </c>
      <c r="C59" s="154">
        <v>990.895</v>
      </c>
      <c r="D59" s="332"/>
      <c r="E59" s="154">
        <v>461.778</v>
      </c>
      <c r="F59" s="154">
        <v>50.798</v>
      </c>
      <c r="G59" s="156" t="s">
        <v>608</v>
      </c>
      <c r="H59" s="386">
        <v>4209.479</v>
      </c>
      <c r="I59" s="156">
        <v>4722.055</v>
      </c>
      <c r="J59" s="303">
        <v>3731.16</v>
      </c>
    </row>
    <row r="60" spans="1:10" ht="15.75">
      <c r="A60" s="332"/>
      <c r="B60" s="271" t="s">
        <v>590</v>
      </c>
      <c r="C60" s="154">
        <v>1108.176</v>
      </c>
      <c r="D60" s="300"/>
      <c r="E60" s="298">
        <v>568.666</v>
      </c>
      <c r="F60" s="154">
        <v>59.098</v>
      </c>
      <c r="G60" s="156" t="s">
        <v>608</v>
      </c>
      <c r="H60" s="152">
        <v>4010.867</v>
      </c>
      <c r="I60" s="304">
        <v>4638.631</v>
      </c>
      <c r="J60" s="304">
        <v>3530.4550000000004</v>
      </c>
    </row>
    <row r="61" spans="1:10" ht="15.75">
      <c r="A61" s="332"/>
      <c r="B61" s="271"/>
      <c r="C61" s="298"/>
      <c r="D61" s="300"/>
      <c r="E61" s="298"/>
      <c r="F61" s="154"/>
      <c r="G61" s="156"/>
      <c r="H61" s="386"/>
      <c r="I61" s="156"/>
      <c r="J61" s="156"/>
    </row>
    <row r="62" spans="1:10" ht="15.75">
      <c r="A62" s="297">
        <v>2006</v>
      </c>
      <c r="B62" s="271" t="s">
        <v>591</v>
      </c>
      <c r="C62" s="298">
        <v>984.029</v>
      </c>
      <c r="D62" s="332"/>
      <c r="E62" s="298">
        <v>538.621</v>
      </c>
      <c r="F62" s="298">
        <v>38.64</v>
      </c>
      <c r="G62" s="156" t="s">
        <v>608</v>
      </c>
      <c r="H62" s="386">
        <v>5483.401</v>
      </c>
      <c r="I62" s="156">
        <v>6060.662</v>
      </c>
      <c r="J62" s="156">
        <v>5076.633</v>
      </c>
    </row>
    <row r="63" spans="1:10" ht="15.75">
      <c r="A63" s="297"/>
      <c r="B63" s="271" t="s">
        <v>592</v>
      </c>
      <c r="C63" s="298">
        <v>996.176</v>
      </c>
      <c r="D63" s="332"/>
      <c r="E63" s="298">
        <v>434.801</v>
      </c>
      <c r="F63" s="298">
        <v>43.415</v>
      </c>
      <c r="G63" s="298">
        <v>79.79</v>
      </c>
      <c r="H63" s="386">
        <v>5108.813</v>
      </c>
      <c r="I63" s="156">
        <v>5666.819</v>
      </c>
      <c r="J63" s="156">
        <v>4670.643</v>
      </c>
    </row>
    <row r="64" spans="1:10" ht="15.75">
      <c r="A64" s="297"/>
      <c r="B64" s="271" t="s">
        <v>593</v>
      </c>
      <c r="C64" s="154">
        <v>1094.218</v>
      </c>
      <c r="D64" s="332"/>
      <c r="E64" s="154">
        <v>1068.124</v>
      </c>
      <c r="F64" s="154">
        <v>53.747</v>
      </c>
      <c r="G64" s="156" t="s">
        <v>608</v>
      </c>
      <c r="H64" s="386">
        <v>9408.494</v>
      </c>
      <c r="I64" s="303">
        <v>10530.365000000002</v>
      </c>
      <c r="J64" s="156">
        <v>9436.147</v>
      </c>
    </row>
    <row r="65" spans="1:10" ht="15.75">
      <c r="A65" s="297"/>
      <c r="B65" s="431" t="s">
        <v>594</v>
      </c>
      <c r="C65" s="154">
        <v>1143.343</v>
      </c>
      <c r="D65" s="303"/>
      <c r="E65" s="154">
        <v>722.95</v>
      </c>
      <c r="F65" s="154">
        <v>49.028</v>
      </c>
      <c r="G65" s="156" t="s">
        <v>608</v>
      </c>
      <c r="H65" s="386">
        <v>10106.122</v>
      </c>
      <c r="I65" s="156">
        <v>10878.1</v>
      </c>
      <c r="J65" s="303">
        <v>9734.756999999998</v>
      </c>
    </row>
    <row r="66" spans="1:10" ht="15.75">
      <c r="A66" s="338"/>
      <c r="B66" s="436" t="s">
        <v>595</v>
      </c>
      <c r="C66" s="163">
        <v>1330.2</v>
      </c>
      <c r="D66" s="338"/>
      <c r="E66" s="163">
        <v>928.159</v>
      </c>
      <c r="F66" s="163">
        <v>55.2</v>
      </c>
      <c r="G66" s="163">
        <v>19.954</v>
      </c>
      <c r="H66" s="163">
        <v>12489.371</v>
      </c>
      <c r="I66" s="437">
        <v>13492.684</v>
      </c>
      <c r="J66" s="437">
        <v>12162.483999999999</v>
      </c>
    </row>
    <row r="67" spans="1:10" ht="15.75">
      <c r="A67" s="438" t="s">
        <v>999</v>
      </c>
      <c r="B67" s="333"/>
      <c r="C67" s="439"/>
      <c r="D67" s="439"/>
      <c r="E67" s="333"/>
      <c r="F67" s="439"/>
      <c r="G67" s="333"/>
      <c r="H67" s="439"/>
      <c r="I67" s="439"/>
      <c r="J67" s="439"/>
    </row>
    <row r="68" spans="1:10" ht="15.75">
      <c r="A68" s="427" t="s">
        <v>1000</v>
      </c>
      <c r="B68" s="333"/>
      <c r="C68" s="333"/>
      <c r="D68" s="333"/>
      <c r="E68" s="266"/>
      <c r="F68" s="440"/>
      <c r="G68" s="440"/>
      <c r="H68" s="440"/>
      <c r="I68" s="440"/>
      <c r="J68" s="439"/>
    </row>
    <row r="69" spans="1:10" ht="15.75">
      <c r="A69" s="441" t="s">
        <v>1001</v>
      </c>
      <c r="B69" s="333"/>
      <c r="C69" s="311"/>
      <c r="D69" s="311"/>
      <c r="E69" s="333"/>
      <c r="F69" s="311"/>
      <c r="G69" s="311"/>
      <c r="H69" s="311"/>
      <c r="I69" s="158"/>
      <c r="J69" s="311"/>
    </row>
    <row r="70" spans="1:10" ht="15.75">
      <c r="A70" s="441" t="s">
        <v>1002</v>
      </c>
      <c r="B70" s="333"/>
      <c r="C70" s="311"/>
      <c r="D70" s="311"/>
      <c r="E70" s="333"/>
      <c r="F70" s="311"/>
      <c r="G70" s="311"/>
      <c r="H70" s="311"/>
      <c r="I70" s="158"/>
      <c r="J70" s="311"/>
    </row>
    <row r="71" spans="1:10" ht="15.75">
      <c r="A71" s="441" t="s">
        <v>1003</v>
      </c>
      <c r="B71" s="333"/>
      <c r="C71" s="440"/>
      <c r="D71" s="440"/>
      <c r="E71" s="333"/>
      <c r="F71" s="311"/>
      <c r="G71" s="311"/>
      <c r="H71" s="311"/>
      <c r="I71" s="158"/>
      <c r="J71" s="311"/>
    </row>
    <row r="72" spans="1:10" ht="15.75">
      <c r="A72" s="441" t="s">
        <v>1004</v>
      </c>
      <c r="B72" s="333"/>
      <c r="C72" s="440"/>
      <c r="D72" s="440"/>
      <c r="E72" s="333"/>
      <c r="F72" s="311"/>
      <c r="G72" s="311"/>
      <c r="H72" s="311"/>
      <c r="I72" s="158"/>
      <c r="J72" s="311"/>
    </row>
    <row r="73" spans="1:10" ht="15.75">
      <c r="A73" s="441" t="s">
        <v>1005</v>
      </c>
      <c r="B73" s="333"/>
      <c r="C73" s="333"/>
      <c r="D73" s="333"/>
      <c r="E73" s="439"/>
      <c r="F73" s="440"/>
      <c r="G73" s="440"/>
      <c r="H73" s="440"/>
      <c r="I73" s="440"/>
      <c r="J73" s="440"/>
    </row>
    <row r="74" spans="1:10" ht="15.75">
      <c r="A74" s="427" t="s">
        <v>1006</v>
      </c>
      <c r="B74" s="333"/>
      <c r="C74" s="333"/>
      <c r="D74" s="333"/>
      <c r="E74" s="266"/>
      <c r="F74" s="440"/>
      <c r="G74" s="440"/>
      <c r="H74" s="440"/>
      <c r="I74" s="440"/>
      <c r="J74" s="440"/>
    </row>
    <row r="75" spans="1:10" ht="15.75">
      <c r="A75" s="441" t="s">
        <v>1007</v>
      </c>
      <c r="B75" s="333"/>
      <c r="C75" s="333"/>
      <c r="D75" s="333"/>
      <c r="E75" s="266"/>
      <c r="F75" s="440"/>
      <c r="G75" s="440"/>
      <c r="H75" s="440"/>
      <c r="I75" s="440"/>
      <c r="J75" s="440"/>
    </row>
    <row r="76" spans="1:10" ht="15.75">
      <c r="A76" s="442" t="s">
        <v>863</v>
      </c>
      <c r="B76" s="427" t="s">
        <v>978</v>
      </c>
      <c r="C76" s="440"/>
      <c r="D76" s="440"/>
      <c r="E76" s="333"/>
      <c r="F76" s="333"/>
      <c r="G76" s="333"/>
      <c r="H76" s="333"/>
      <c r="I76" s="401"/>
      <c r="J76" s="333"/>
    </row>
  </sheetData>
  <printOptions/>
  <pageMargins left="0.75" right="0.75" top="1" bottom="1" header="0.5" footer="0.5"/>
  <pageSetup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21.421875" style="0" customWidth="1"/>
    <col min="2" max="2" width="20.7109375" style="0" customWidth="1"/>
    <col min="3" max="3" width="23.28125" style="0" customWidth="1"/>
    <col min="4" max="4" width="24.421875" style="0" customWidth="1"/>
    <col min="5" max="5" width="21.7109375" style="0" customWidth="1"/>
    <col min="6" max="6" width="25.7109375" style="0" customWidth="1"/>
    <col min="7" max="7" width="22.140625" style="0" customWidth="1"/>
  </cols>
  <sheetData>
    <row r="1" spans="1:7" ht="18.75">
      <c r="A1" s="64" t="s">
        <v>1012</v>
      </c>
      <c r="B1" s="64"/>
      <c r="C1" s="64"/>
      <c r="D1" s="64"/>
      <c r="E1" s="64"/>
      <c r="F1" s="443"/>
      <c r="G1" s="443"/>
    </row>
    <row r="2" spans="1:7" ht="18.75">
      <c r="A2" s="64"/>
      <c r="B2" s="64"/>
      <c r="C2" s="64"/>
      <c r="D2" s="64"/>
      <c r="E2" s="64"/>
      <c r="F2" s="443"/>
      <c r="G2" s="443"/>
    </row>
    <row r="3" spans="1:7" ht="18.75">
      <c r="A3" s="444" t="s">
        <v>1013</v>
      </c>
      <c r="B3" s="445"/>
      <c r="C3" s="445"/>
      <c r="D3" s="445"/>
      <c r="E3" s="445"/>
      <c r="F3" s="443"/>
      <c r="G3" s="443"/>
    </row>
    <row r="4" spans="1:7" ht="18.75">
      <c r="A4" s="444" t="s">
        <v>588</v>
      </c>
      <c r="B4" s="445"/>
      <c r="C4" s="445"/>
      <c r="D4" s="445"/>
      <c r="E4" s="445"/>
      <c r="F4" s="443"/>
      <c r="G4" s="443"/>
    </row>
    <row r="5" spans="1:7" ht="18.75">
      <c r="A5" s="281"/>
      <c r="B5" s="281"/>
      <c r="C5" s="281"/>
      <c r="D5" s="281"/>
      <c r="E5" s="281"/>
      <c r="F5" s="281"/>
      <c r="G5" s="282" t="s">
        <v>1014</v>
      </c>
    </row>
    <row r="6" spans="1:7" ht="21">
      <c r="A6" s="283"/>
      <c r="B6" s="283"/>
      <c r="C6" s="446"/>
      <c r="D6" s="446"/>
      <c r="E6" s="446"/>
      <c r="F6" s="446"/>
      <c r="G6" s="284" t="s">
        <v>1040</v>
      </c>
    </row>
    <row r="7" spans="1:7" ht="18.75">
      <c r="A7" s="283"/>
      <c r="B7" s="283"/>
      <c r="C7" s="446"/>
      <c r="D7" s="284" t="s">
        <v>1015</v>
      </c>
      <c r="E7" s="284" t="s">
        <v>836</v>
      </c>
      <c r="F7" s="283"/>
      <c r="G7" s="284" t="s">
        <v>1016</v>
      </c>
    </row>
    <row r="8" spans="1:7" ht="21">
      <c r="A8" s="283"/>
      <c r="B8" s="283"/>
      <c r="C8" s="284" t="s">
        <v>1041</v>
      </c>
      <c r="D8" s="284" t="s">
        <v>1042</v>
      </c>
      <c r="E8" s="284" t="s">
        <v>846</v>
      </c>
      <c r="F8" s="284" t="s">
        <v>1043</v>
      </c>
      <c r="G8" s="284" t="s">
        <v>613</v>
      </c>
    </row>
    <row r="9" spans="1:7" ht="18.75">
      <c r="A9" s="283"/>
      <c r="B9" s="283"/>
      <c r="C9" s="284" t="s">
        <v>846</v>
      </c>
      <c r="D9" s="284" t="s">
        <v>1017</v>
      </c>
      <c r="E9" s="284" t="s">
        <v>1018</v>
      </c>
      <c r="F9" s="284" t="s">
        <v>613</v>
      </c>
      <c r="G9" s="284" t="s">
        <v>1019</v>
      </c>
    </row>
    <row r="10" spans="1:7" ht="18.75">
      <c r="A10" s="285" t="s">
        <v>840</v>
      </c>
      <c r="B10" s="285"/>
      <c r="C10" s="447">
        <v>1</v>
      </c>
      <c r="D10" s="448">
        <v>2</v>
      </c>
      <c r="E10" s="447">
        <v>3</v>
      </c>
      <c r="F10" s="447">
        <v>4</v>
      </c>
      <c r="G10" s="448">
        <v>5</v>
      </c>
    </row>
    <row r="11" spans="1:7" ht="21">
      <c r="A11" s="449" t="s">
        <v>1044</v>
      </c>
      <c r="B11" s="321"/>
      <c r="C11" s="108">
        <v>91</v>
      </c>
      <c r="D11" s="322">
        <v>8</v>
      </c>
      <c r="E11" s="322">
        <v>99</v>
      </c>
      <c r="F11" s="322">
        <v>2027.2</v>
      </c>
      <c r="G11" s="450">
        <v>4.88</v>
      </c>
    </row>
    <row r="12" spans="1:7" ht="18.75">
      <c r="A12" s="444">
        <v>1994</v>
      </c>
      <c r="B12" s="321"/>
      <c r="C12" s="322">
        <v>70.7</v>
      </c>
      <c r="D12" s="322">
        <v>-17.9</v>
      </c>
      <c r="E12" s="322">
        <v>52.8</v>
      </c>
      <c r="F12" s="322">
        <v>2188.2</v>
      </c>
      <c r="G12" s="451">
        <v>2.41</v>
      </c>
    </row>
    <row r="13" spans="1:7" ht="18.75">
      <c r="A13" s="444">
        <v>1995</v>
      </c>
      <c r="B13" s="321"/>
      <c r="C13" s="322">
        <v>80</v>
      </c>
      <c r="D13" s="322">
        <v>-9.8</v>
      </c>
      <c r="E13" s="322">
        <v>70.2</v>
      </c>
      <c r="F13" s="205">
        <v>2281.1</v>
      </c>
      <c r="G13" s="451">
        <v>3.08</v>
      </c>
    </row>
    <row r="14" spans="1:7" ht="18.75">
      <c r="A14" s="64" t="s">
        <v>854</v>
      </c>
      <c r="B14" s="83"/>
      <c r="C14" s="321">
        <v>94.6</v>
      </c>
      <c r="D14" s="322">
        <v>-26.7</v>
      </c>
      <c r="E14" s="322">
        <v>67.9</v>
      </c>
      <c r="F14" s="205">
        <v>2622.3</v>
      </c>
      <c r="G14" s="452">
        <v>2.59</v>
      </c>
    </row>
    <row r="15" spans="1:7" ht="21">
      <c r="A15" s="453" t="s">
        <v>1045</v>
      </c>
      <c r="B15" s="83"/>
      <c r="C15" s="321">
        <v>107.2</v>
      </c>
      <c r="D15" s="205">
        <v>129.5</v>
      </c>
      <c r="E15" s="83">
        <v>236.7</v>
      </c>
      <c r="F15" s="83">
        <v>3161.7</v>
      </c>
      <c r="G15" s="451">
        <v>7.49</v>
      </c>
    </row>
    <row r="16" spans="1:7" ht="18.75">
      <c r="A16" s="64" t="s">
        <v>856</v>
      </c>
      <c r="B16" s="83"/>
      <c r="C16" s="83">
        <v>146</v>
      </c>
      <c r="D16" s="454">
        <v>185.5</v>
      </c>
      <c r="E16" s="108">
        <v>331.5</v>
      </c>
      <c r="F16" s="205">
        <v>4288.9</v>
      </c>
      <c r="G16" s="451">
        <v>7.73</v>
      </c>
    </row>
    <row r="17" spans="1:7" ht="18.75">
      <c r="A17" s="444">
        <v>1999</v>
      </c>
      <c r="B17" s="220"/>
      <c r="C17" s="455">
        <v>171.547</v>
      </c>
      <c r="D17" s="326">
        <v>150.038</v>
      </c>
      <c r="E17" s="220">
        <v>321.585</v>
      </c>
      <c r="F17" s="220">
        <v>5413.9419944</v>
      </c>
      <c r="G17" s="456">
        <v>5.93994173437094</v>
      </c>
    </row>
    <row r="18" spans="1:7" ht="18.75">
      <c r="A18" s="457">
        <v>2000</v>
      </c>
      <c r="B18" s="220"/>
      <c r="C18" s="105">
        <v>188.911</v>
      </c>
      <c r="D18" s="105">
        <v>49.503</v>
      </c>
      <c r="E18" s="105">
        <v>238.414</v>
      </c>
      <c r="F18" s="86">
        <v>6990.223</v>
      </c>
      <c r="G18" s="329">
        <v>3.41067802844058</v>
      </c>
    </row>
    <row r="19" spans="1:7" ht="18.75">
      <c r="A19" s="457">
        <v>2001</v>
      </c>
      <c r="B19" s="220"/>
      <c r="C19" s="86">
        <v>219.574</v>
      </c>
      <c r="D19" s="86">
        <v>42.943</v>
      </c>
      <c r="E19" s="86">
        <v>262.517</v>
      </c>
      <c r="F19" s="458">
        <v>8704.954</v>
      </c>
      <c r="G19" s="456">
        <v>3.015719554635211</v>
      </c>
    </row>
    <row r="20" spans="1:7" ht="18.75">
      <c r="A20" s="457">
        <v>2002</v>
      </c>
      <c r="B20" s="220"/>
      <c r="C20" s="86">
        <v>263.934</v>
      </c>
      <c r="D20" s="86">
        <v>21.808</v>
      </c>
      <c r="E20" s="86">
        <v>285.742</v>
      </c>
      <c r="F20" s="458">
        <v>9400.978</v>
      </c>
      <c r="G20" s="456">
        <v>3.039492274101695</v>
      </c>
    </row>
    <row r="21" spans="1:7" ht="12.75">
      <c r="A21" s="70"/>
      <c r="B21" s="70"/>
      <c r="C21" s="70"/>
      <c r="D21" s="70"/>
      <c r="E21" s="70"/>
      <c r="F21" s="459"/>
      <c r="G21" s="459"/>
    </row>
    <row r="22" spans="1:7" ht="18.75">
      <c r="A22" s="457">
        <v>2003</v>
      </c>
      <c r="B22" s="460" t="s">
        <v>591</v>
      </c>
      <c r="C22" s="86">
        <v>266.23</v>
      </c>
      <c r="D22" s="86">
        <v>161.278</v>
      </c>
      <c r="E22" s="86">
        <v>427.50800000000004</v>
      </c>
      <c r="F22" s="86">
        <v>9304.625</v>
      </c>
      <c r="G22" s="456">
        <v>4.594575278423365</v>
      </c>
    </row>
    <row r="23" spans="1:7" ht="18.75">
      <c r="A23" s="457"/>
      <c r="B23" s="460" t="s">
        <v>592</v>
      </c>
      <c r="C23" s="86">
        <v>255.8</v>
      </c>
      <c r="D23" s="86">
        <v>11.896</v>
      </c>
      <c r="E23" s="86">
        <v>267.696</v>
      </c>
      <c r="F23" s="86">
        <v>9571.001</v>
      </c>
      <c r="G23" s="456">
        <v>2.7969488248930285</v>
      </c>
    </row>
    <row r="24" spans="1:7" ht="18.75">
      <c r="A24" s="457"/>
      <c r="B24" s="460" t="s">
        <v>593</v>
      </c>
      <c r="C24" s="86">
        <v>251.53</v>
      </c>
      <c r="D24" s="86">
        <v>230</v>
      </c>
      <c r="E24" s="86">
        <v>481.53</v>
      </c>
      <c r="F24" s="86">
        <v>9693.295</v>
      </c>
      <c r="G24" s="456">
        <v>4.96766063552177</v>
      </c>
    </row>
    <row r="25" spans="1:7" ht="18.75">
      <c r="A25" s="70"/>
      <c r="B25" s="460" t="s">
        <v>594</v>
      </c>
      <c r="C25" s="86">
        <v>259.084</v>
      </c>
      <c r="D25" s="86">
        <v>102.894</v>
      </c>
      <c r="E25" s="86">
        <v>361.978</v>
      </c>
      <c r="F25" s="458">
        <v>9805.635</v>
      </c>
      <c r="G25" s="456">
        <v>3.6915304312265347</v>
      </c>
    </row>
    <row r="26" spans="1:7" ht="18.75">
      <c r="A26" s="70"/>
      <c r="B26" s="461" t="s">
        <v>595</v>
      </c>
      <c r="C26" s="86">
        <v>262.188</v>
      </c>
      <c r="D26" s="86">
        <v>281.556</v>
      </c>
      <c r="E26" s="86">
        <v>543.7439999999999</v>
      </c>
      <c r="F26" s="458">
        <v>10093.223</v>
      </c>
      <c r="G26" s="456">
        <v>5.387218730825624</v>
      </c>
    </row>
    <row r="27" spans="1:7" ht="18.75">
      <c r="A27" s="70"/>
      <c r="B27" s="414" t="s">
        <v>596</v>
      </c>
      <c r="C27" s="86">
        <v>276.102</v>
      </c>
      <c r="D27" s="86">
        <v>136.512</v>
      </c>
      <c r="E27" s="86">
        <v>412.614</v>
      </c>
      <c r="F27" s="458">
        <v>9732.841</v>
      </c>
      <c r="G27" s="456">
        <v>4.239399369618798</v>
      </c>
    </row>
    <row r="28" spans="1:7" ht="18.75">
      <c r="A28" s="70"/>
      <c r="B28" s="461" t="s">
        <v>597</v>
      </c>
      <c r="C28" s="86">
        <v>277.94</v>
      </c>
      <c r="D28" s="86">
        <v>609.367</v>
      </c>
      <c r="E28" s="86">
        <v>887.307</v>
      </c>
      <c r="F28" s="458">
        <v>10219.759</v>
      </c>
      <c r="G28" s="456">
        <v>8.682269317701131</v>
      </c>
    </row>
    <row r="29" spans="1:7" ht="18.75">
      <c r="A29" s="70"/>
      <c r="B29" s="462" t="s">
        <v>598</v>
      </c>
      <c r="C29" s="86">
        <v>270.47</v>
      </c>
      <c r="D29" s="86">
        <v>214.805</v>
      </c>
      <c r="E29" s="86">
        <v>485.275</v>
      </c>
      <c r="F29" s="458">
        <v>10191.325</v>
      </c>
      <c r="G29" s="456">
        <v>4.761647773964621</v>
      </c>
    </row>
    <row r="30" spans="1:7" ht="18.75">
      <c r="A30" s="70"/>
      <c r="B30" s="462" t="s">
        <v>599</v>
      </c>
      <c r="C30" s="86">
        <v>284.272</v>
      </c>
      <c r="D30" s="86">
        <v>77.752</v>
      </c>
      <c r="E30" s="86">
        <v>362.024</v>
      </c>
      <c r="F30" s="458">
        <v>10177.855</v>
      </c>
      <c r="G30" s="456">
        <v>3.5569773788288397</v>
      </c>
    </row>
    <row r="31" spans="1:7" ht="18.75">
      <c r="A31" s="70"/>
      <c r="B31" s="462" t="s">
        <v>600</v>
      </c>
      <c r="C31" s="86">
        <v>285.375</v>
      </c>
      <c r="D31" s="86">
        <v>232.21</v>
      </c>
      <c r="E31" s="86">
        <v>517.585</v>
      </c>
      <c r="F31" s="458">
        <v>10540.728</v>
      </c>
      <c r="G31" s="456">
        <v>4.9103344664619</v>
      </c>
    </row>
    <row r="32" spans="1:7" ht="18.75">
      <c r="A32" s="70"/>
      <c r="B32" s="462" t="s">
        <v>601</v>
      </c>
      <c r="C32" s="86">
        <v>285.995</v>
      </c>
      <c r="D32" s="86">
        <v>410.561</v>
      </c>
      <c r="E32" s="86">
        <v>696.556</v>
      </c>
      <c r="F32" s="458">
        <v>11191.834</v>
      </c>
      <c r="G32" s="456">
        <v>6.223787808146547</v>
      </c>
    </row>
    <row r="33" spans="1:7" ht="18.75">
      <c r="A33" s="70"/>
      <c r="B33" s="462" t="s">
        <v>590</v>
      </c>
      <c r="C33" s="86">
        <v>292.071</v>
      </c>
      <c r="D33" s="86">
        <v>111.283</v>
      </c>
      <c r="E33" s="86">
        <v>403.35400000000004</v>
      </c>
      <c r="F33" s="458">
        <v>10935.024</v>
      </c>
      <c r="G33" s="456">
        <v>3.6886430244688997</v>
      </c>
    </row>
    <row r="34" spans="1:7" ht="12.75">
      <c r="A34" s="70"/>
      <c r="B34" s="70"/>
      <c r="C34" s="70"/>
      <c r="D34" s="70"/>
      <c r="E34" s="70"/>
      <c r="F34" s="459"/>
      <c r="G34" s="459"/>
    </row>
    <row r="35" spans="1:7" ht="18.75">
      <c r="A35" s="457">
        <v>2004</v>
      </c>
      <c r="B35" s="460" t="s">
        <v>591</v>
      </c>
      <c r="C35" s="86">
        <v>315.005</v>
      </c>
      <c r="D35" s="86">
        <v>139.541</v>
      </c>
      <c r="E35" s="86">
        <v>454.546</v>
      </c>
      <c r="F35" s="458">
        <v>11155.556</v>
      </c>
      <c r="G35" s="456">
        <v>4.074615375513332</v>
      </c>
    </row>
    <row r="36" spans="1:7" ht="18.75">
      <c r="A36" s="70"/>
      <c r="B36" s="460" t="s">
        <v>592</v>
      </c>
      <c r="C36" s="86">
        <v>306.128</v>
      </c>
      <c r="D36" s="86">
        <v>180.616</v>
      </c>
      <c r="E36" s="86">
        <v>486.744</v>
      </c>
      <c r="F36" s="458">
        <v>10763.87</v>
      </c>
      <c r="G36" s="456">
        <v>4.522016709603516</v>
      </c>
    </row>
    <row r="37" spans="1:7" ht="18.75">
      <c r="A37" s="70"/>
      <c r="B37" s="460" t="s">
        <v>593</v>
      </c>
      <c r="C37" s="86">
        <v>309.182</v>
      </c>
      <c r="D37" s="86">
        <v>144.687</v>
      </c>
      <c r="E37" s="86">
        <v>453.869</v>
      </c>
      <c r="F37" s="458">
        <v>10977.063</v>
      </c>
      <c r="G37" s="456">
        <v>4.134703426590519</v>
      </c>
    </row>
    <row r="38" spans="1:7" ht="18.75">
      <c r="A38" s="70"/>
      <c r="B38" s="460" t="s">
        <v>594</v>
      </c>
      <c r="C38" s="86">
        <v>297.322</v>
      </c>
      <c r="D38" s="86">
        <v>193.605</v>
      </c>
      <c r="E38" s="86">
        <v>490.927</v>
      </c>
      <c r="F38" s="458">
        <v>11833.219</v>
      </c>
      <c r="G38" s="456">
        <v>4.148718958045144</v>
      </c>
    </row>
    <row r="39" spans="1:7" ht="18.75">
      <c r="A39" s="70"/>
      <c r="B39" s="460" t="s">
        <v>595</v>
      </c>
      <c r="C39" s="86">
        <v>306.956</v>
      </c>
      <c r="D39" s="86">
        <v>302.198</v>
      </c>
      <c r="E39" s="86">
        <v>609.154</v>
      </c>
      <c r="F39" s="458">
        <v>12421.165</v>
      </c>
      <c r="G39" s="456">
        <v>4.9041615661654925</v>
      </c>
    </row>
    <row r="40" spans="1:7" ht="18.75">
      <c r="A40" s="70"/>
      <c r="B40" s="460" t="s">
        <v>596</v>
      </c>
      <c r="C40" s="86">
        <v>330.105</v>
      </c>
      <c r="D40" s="86">
        <v>246.648</v>
      </c>
      <c r="E40" s="86">
        <v>576.753</v>
      </c>
      <c r="F40" s="458">
        <v>12544.657</v>
      </c>
      <c r="G40" s="456">
        <v>4.597598802422418</v>
      </c>
    </row>
    <row r="41" spans="1:7" ht="18.75">
      <c r="A41" s="70"/>
      <c r="B41" s="460" t="s">
        <v>597</v>
      </c>
      <c r="C41" s="86">
        <v>343.865</v>
      </c>
      <c r="D41" s="86">
        <v>438.007</v>
      </c>
      <c r="E41" s="86">
        <v>781.8720000000001</v>
      </c>
      <c r="F41" s="458">
        <v>11573.889</v>
      </c>
      <c r="G41" s="456">
        <v>6.755482102861018</v>
      </c>
    </row>
    <row r="42" spans="1:7" ht="18.75">
      <c r="A42" s="70"/>
      <c r="B42" s="460" t="s">
        <v>598</v>
      </c>
      <c r="C42" s="86">
        <v>349.697</v>
      </c>
      <c r="D42" s="86">
        <v>74.597</v>
      </c>
      <c r="E42" s="86">
        <v>424.294</v>
      </c>
      <c r="F42" s="458">
        <v>11872.489</v>
      </c>
      <c r="G42" s="456">
        <v>3.5737577857515808</v>
      </c>
    </row>
    <row r="43" spans="1:7" ht="18.75">
      <c r="A43" s="70"/>
      <c r="B43" s="460" t="s">
        <v>599</v>
      </c>
      <c r="C43" s="86">
        <v>321.564</v>
      </c>
      <c r="D43" s="86">
        <v>125.704</v>
      </c>
      <c r="E43" s="86">
        <v>447.26800000000003</v>
      </c>
      <c r="F43" s="458">
        <v>12186.503</v>
      </c>
      <c r="G43" s="456">
        <v>3.6701915225393207</v>
      </c>
    </row>
    <row r="44" spans="1:7" ht="18.75">
      <c r="A44" s="70"/>
      <c r="B44" s="460" t="s">
        <v>600</v>
      </c>
      <c r="C44" s="86">
        <v>330.891</v>
      </c>
      <c r="D44" s="86">
        <v>246.929</v>
      </c>
      <c r="E44" s="86">
        <v>577.82</v>
      </c>
      <c r="F44" s="458">
        <v>11567.33</v>
      </c>
      <c r="G44" s="456">
        <v>4.995275487083018</v>
      </c>
    </row>
    <row r="45" spans="1:7" ht="18.75">
      <c r="A45" s="70"/>
      <c r="B45" s="460" t="s">
        <v>601</v>
      </c>
      <c r="C45" s="86">
        <v>342.564</v>
      </c>
      <c r="D45" s="86">
        <v>9.391</v>
      </c>
      <c r="E45" s="86">
        <v>351.955</v>
      </c>
      <c r="F45" s="458">
        <v>11724.072</v>
      </c>
      <c r="G45" s="456">
        <v>3.00198599940362</v>
      </c>
    </row>
    <row r="46" spans="1:7" ht="18.75">
      <c r="A46" s="463"/>
      <c r="B46" s="460" t="s">
        <v>590</v>
      </c>
      <c r="C46" s="86">
        <v>326.986</v>
      </c>
      <c r="D46" s="86">
        <v>196.324</v>
      </c>
      <c r="E46" s="86">
        <v>523.31</v>
      </c>
      <c r="F46" s="458">
        <v>12337.702</v>
      </c>
      <c r="G46" s="456">
        <v>4.24155162768561</v>
      </c>
    </row>
    <row r="47" spans="1:7" ht="18.75">
      <c r="A47" s="463"/>
      <c r="B47" s="460"/>
      <c r="C47" s="86"/>
      <c r="D47" s="86"/>
      <c r="E47" s="86"/>
      <c r="F47" s="458"/>
      <c r="G47" s="456"/>
    </row>
    <row r="48" spans="1:7" ht="18.75">
      <c r="A48" s="457">
        <v>2005</v>
      </c>
      <c r="B48" s="460" t="s">
        <v>591</v>
      </c>
      <c r="C48" s="86">
        <v>326.338</v>
      </c>
      <c r="D48" s="86">
        <v>620.592</v>
      </c>
      <c r="E48" s="86">
        <v>946.93</v>
      </c>
      <c r="F48" s="458">
        <v>12328.67</v>
      </c>
      <c r="G48" s="456">
        <v>7.680714951410006</v>
      </c>
    </row>
    <row r="49" spans="1:7" ht="18.75">
      <c r="A49" s="457"/>
      <c r="B49" s="460" t="s">
        <v>592</v>
      </c>
      <c r="C49" s="86">
        <v>347.519</v>
      </c>
      <c r="D49" s="86">
        <v>576.411</v>
      </c>
      <c r="E49" s="86">
        <v>923.93</v>
      </c>
      <c r="F49" s="458">
        <v>12413.96</v>
      </c>
      <c r="G49" s="456">
        <v>7.442669381889422</v>
      </c>
    </row>
    <row r="50" spans="1:7" ht="18.75">
      <c r="A50" s="457"/>
      <c r="B50" s="460" t="s">
        <v>593</v>
      </c>
      <c r="C50" s="86">
        <v>349.512</v>
      </c>
      <c r="D50" s="86">
        <v>605.943</v>
      </c>
      <c r="E50" s="86">
        <v>955.455</v>
      </c>
      <c r="F50" s="458">
        <v>12166.664</v>
      </c>
      <c r="G50" s="456">
        <v>7.853056515738413</v>
      </c>
    </row>
    <row r="51" spans="1:7" ht="18.75">
      <c r="A51" s="457"/>
      <c r="B51" s="460" t="s">
        <v>594</v>
      </c>
      <c r="C51" s="86">
        <v>348.505</v>
      </c>
      <c r="D51" s="86">
        <v>1725.12</v>
      </c>
      <c r="E51" s="86">
        <v>2073.625</v>
      </c>
      <c r="F51" s="458">
        <v>12748.336</v>
      </c>
      <c r="G51" s="456">
        <v>16.265848342873927</v>
      </c>
    </row>
    <row r="52" spans="1:7" ht="18.75">
      <c r="A52" s="457"/>
      <c r="B52" s="460" t="s">
        <v>595</v>
      </c>
      <c r="C52" s="86">
        <v>340.381</v>
      </c>
      <c r="D52" s="86">
        <v>274.288</v>
      </c>
      <c r="E52" s="86">
        <v>614.669</v>
      </c>
      <c r="F52" s="458">
        <v>12713.642</v>
      </c>
      <c r="G52" s="456">
        <v>4.834720058972873</v>
      </c>
    </row>
    <row r="53" spans="1:7" ht="18.75">
      <c r="A53" s="457"/>
      <c r="B53" s="460" t="s">
        <v>596</v>
      </c>
      <c r="C53" s="86">
        <v>358.253</v>
      </c>
      <c r="D53" s="86">
        <v>140.029</v>
      </c>
      <c r="E53" s="86">
        <v>498.282</v>
      </c>
      <c r="F53" s="458">
        <v>13429.936</v>
      </c>
      <c r="G53" s="456">
        <v>3.710233615409634</v>
      </c>
    </row>
    <row r="54" spans="1:7" ht="18.75">
      <c r="A54" s="457"/>
      <c r="B54" s="460" t="s">
        <v>597</v>
      </c>
      <c r="C54" s="86">
        <v>347.274</v>
      </c>
      <c r="D54" s="86">
        <v>256.953</v>
      </c>
      <c r="E54" s="86">
        <v>604.227</v>
      </c>
      <c r="F54" s="458">
        <v>12644.381</v>
      </c>
      <c r="G54" s="456">
        <v>4.778620637894413</v>
      </c>
    </row>
    <row r="55" spans="1:7" ht="18.75">
      <c r="A55" s="457"/>
      <c r="B55" s="460" t="s">
        <v>598</v>
      </c>
      <c r="C55" s="86">
        <v>369.765</v>
      </c>
      <c r="D55" s="86">
        <v>70.536</v>
      </c>
      <c r="E55" s="86">
        <v>440.301</v>
      </c>
      <c r="F55" s="458">
        <v>12952.408</v>
      </c>
      <c r="G55" s="456">
        <v>3.399375621892084</v>
      </c>
    </row>
    <row r="56" spans="1:7" ht="18.75">
      <c r="A56" s="457"/>
      <c r="B56" s="460" t="s">
        <v>599</v>
      </c>
      <c r="C56" s="86">
        <v>350.584</v>
      </c>
      <c r="D56" s="86">
        <v>619.445</v>
      </c>
      <c r="E56" s="86">
        <v>970.481</v>
      </c>
      <c r="F56" s="458">
        <v>13569.738</v>
      </c>
      <c r="G56" s="456">
        <v>7.151803520451169</v>
      </c>
    </row>
    <row r="57" spans="1:7" ht="18.75">
      <c r="A57" s="457"/>
      <c r="B57" s="460" t="s">
        <v>600</v>
      </c>
      <c r="C57" s="86">
        <v>343.291</v>
      </c>
      <c r="D57" s="86">
        <v>163.138</v>
      </c>
      <c r="E57" s="86">
        <v>506.429</v>
      </c>
      <c r="F57" s="458">
        <v>13865.259</v>
      </c>
      <c r="G57" s="456">
        <v>3.6525029932726096</v>
      </c>
    </row>
    <row r="58" spans="1:7" ht="18.75">
      <c r="A58" s="457"/>
      <c r="B58" s="460" t="s">
        <v>601</v>
      </c>
      <c r="C58" s="86">
        <v>322.041</v>
      </c>
      <c r="D58" s="86">
        <v>79.463</v>
      </c>
      <c r="E58" s="86">
        <v>401.504</v>
      </c>
      <c r="F58" s="458">
        <v>12590.906</v>
      </c>
      <c r="G58" s="456">
        <v>3.1888412160332225</v>
      </c>
    </row>
    <row r="59" spans="1:7" ht="18.75">
      <c r="A59" s="457"/>
      <c r="B59" s="460" t="s">
        <v>590</v>
      </c>
      <c r="C59" s="86">
        <v>360.157</v>
      </c>
      <c r="D59" s="86">
        <v>79.58</v>
      </c>
      <c r="E59" s="86">
        <v>439.73699999999997</v>
      </c>
      <c r="F59" s="458">
        <v>12847.006</v>
      </c>
      <c r="G59" s="456">
        <v>3.4228753376467633</v>
      </c>
    </row>
    <row r="60" spans="1:7" ht="12.75">
      <c r="A60" s="70"/>
      <c r="B60" s="70"/>
      <c r="C60" s="70"/>
      <c r="D60" s="70"/>
      <c r="E60" s="70"/>
      <c r="F60" s="459"/>
      <c r="G60" s="459"/>
    </row>
    <row r="61" spans="1:7" ht="18.75">
      <c r="A61" s="457">
        <v>2006</v>
      </c>
      <c r="B61" s="460" t="s">
        <v>591</v>
      </c>
      <c r="C61" s="86">
        <v>319.809</v>
      </c>
      <c r="D61" s="86">
        <v>187.09</v>
      </c>
      <c r="E61" s="86">
        <v>506.899</v>
      </c>
      <c r="F61" s="458">
        <v>13543.484</v>
      </c>
      <c r="G61" s="456">
        <v>3.742751865029707</v>
      </c>
    </row>
    <row r="62" spans="1:7" ht="18.75">
      <c r="A62" s="70"/>
      <c r="B62" s="460" t="s">
        <v>592</v>
      </c>
      <c r="C62" s="86">
        <v>498.088</v>
      </c>
      <c r="D62" s="86">
        <v>79.321</v>
      </c>
      <c r="E62" s="86">
        <v>577.409</v>
      </c>
      <c r="F62" s="458">
        <v>13992.398</v>
      </c>
      <c r="G62" s="456">
        <v>4.126590738771153</v>
      </c>
    </row>
    <row r="63" spans="1:7" ht="18.75">
      <c r="A63" s="70"/>
      <c r="B63" s="460" t="s">
        <v>593</v>
      </c>
      <c r="C63" s="86">
        <v>547.109</v>
      </c>
      <c r="D63" s="86">
        <v>168.133</v>
      </c>
      <c r="E63" s="86">
        <v>715.2420000000001</v>
      </c>
      <c r="F63" s="458">
        <v>16047.146</v>
      </c>
      <c r="G63" s="456">
        <v>4.457129012224355</v>
      </c>
    </row>
    <row r="64" spans="1:7" ht="18.75">
      <c r="A64" s="70"/>
      <c r="B64" s="460" t="s">
        <v>594</v>
      </c>
      <c r="C64" s="86">
        <v>571.671</v>
      </c>
      <c r="D64" s="86">
        <v>393.911</v>
      </c>
      <c r="E64" s="86">
        <v>965.5820000000001</v>
      </c>
      <c r="F64" s="458">
        <v>19193.652</v>
      </c>
      <c r="G64" s="456">
        <v>5.030736203824057</v>
      </c>
    </row>
    <row r="65" spans="1:7" ht="18.75">
      <c r="A65" s="69"/>
      <c r="B65" s="464" t="s">
        <v>595</v>
      </c>
      <c r="C65" s="94">
        <v>665.097</v>
      </c>
      <c r="D65" s="94">
        <v>433.602</v>
      </c>
      <c r="E65" s="94">
        <v>1098.699</v>
      </c>
      <c r="F65" s="465">
        <v>20340.119</v>
      </c>
      <c r="G65" s="466">
        <v>5.4016350641803035</v>
      </c>
    </row>
    <row r="66" spans="1:7" ht="18.75">
      <c r="A66" s="467" t="s">
        <v>905</v>
      </c>
      <c r="B66" s="468" t="s">
        <v>1020</v>
      </c>
      <c r="C66" s="469"/>
      <c r="D66" s="229"/>
      <c r="E66" s="229"/>
      <c r="F66" s="259"/>
      <c r="G66" s="259"/>
    </row>
    <row r="67" spans="1:7" ht="18.75">
      <c r="A67" s="467"/>
      <c r="B67" s="468" t="s">
        <v>1021</v>
      </c>
      <c r="C67" s="469"/>
      <c r="D67" s="229"/>
      <c r="E67" s="229"/>
      <c r="F67" s="259"/>
      <c r="G67" s="259"/>
    </row>
    <row r="68" spans="2:7" ht="18.75">
      <c r="B68" s="470" t="s">
        <v>1022</v>
      </c>
      <c r="F68" s="471"/>
      <c r="G68" s="471"/>
    </row>
    <row r="69" spans="1:7" ht="18.75">
      <c r="A69" s="467" t="s">
        <v>1023</v>
      </c>
      <c r="B69" s="468" t="s">
        <v>1024</v>
      </c>
      <c r="C69" s="469"/>
      <c r="D69" s="321"/>
      <c r="E69" s="321"/>
      <c r="F69" s="472"/>
      <c r="G69" s="472"/>
    </row>
    <row r="70" spans="1:7" ht="18.75">
      <c r="A70" s="467" t="s">
        <v>1025</v>
      </c>
      <c r="B70" s="468" t="s">
        <v>1026</v>
      </c>
      <c r="C70" s="469"/>
      <c r="D70" s="321"/>
      <c r="E70" s="321"/>
      <c r="F70" s="472"/>
      <c r="G70" s="472"/>
    </row>
    <row r="71" spans="1:7" ht="18.75">
      <c r="A71" s="467" t="s">
        <v>1027</v>
      </c>
      <c r="B71" s="468" t="s">
        <v>1028</v>
      </c>
      <c r="C71" s="469"/>
      <c r="D71" s="472"/>
      <c r="E71" s="472"/>
      <c r="F71" s="472"/>
      <c r="G71" s="472"/>
    </row>
    <row r="72" spans="1:7" ht="18.75">
      <c r="A72" s="473" t="s">
        <v>1029</v>
      </c>
      <c r="B72" s="460" t="s">
        <v>1030</v>
      </c>
      <c r="C72" s="229"/>
      <c r="D72" s="472"/>
      <c r="E72" s="472"/>
      <c r="F72" s="472"/>
      <c r="G72" s="472"/>
    </row>
    <row r="73" spans="1:7" ht="18.75">
      <c r="A73" s="474" t="s">
        <v>775</v>
      </c>
      <c r="B73" s="475" t="s">
        <v>1031</v>
      </c>
      <c r="C73" s="321"/>
      <c r="D73" s="472"/>
      <c r="E73" s="472"/>
      <c r="F73" s="472"/>
      <c r="G73" s="472"/>
    </row>
    <row r="74" spans="2:7" ht="18.75">
      <c r="B74" s="476" t="s">
        <v>1032</v>
      </c>
      <c r="C74" s="321"/>
      <c r="D74" s="472"/>
      <c r="E74" s="472"/>
      <c r="F74" s="472"/>
      <c r="G74" s="472"/>
    </row>
    <row r="75" spans="1:7" ht="18.75">
      <c r="A75" s="467" t="s">
        <v>1033</v>
      </c>
      <c r="B75" s="468" t="s">
        <v>1034</v>
      </c>
      <c r="C75" s="472"/>
      <c r="D75" s="472"/>
      <c r="E75" s="472"/>
      <c r="F75" s="472"/>
      <c r="G75" s="472"/>
    </row>
    <row r="76" spans="1:7" ht="18.75">
      <c r="A76" s="477"/>
      <c r="B76" s="468" t="s">
        <v>1035</v>
      </c>
      <c r="C76" s="472"/>
      <c r="D76" s="472"/>
      <c r="E76" s="472"/>
      <c r="F76" s="472"/>
      <c r="G76" s="472"/>
    </row>
    <row r="77" spans="1:7" ht="18.75">
      <c r="A77" s="467" t="s">
        <v>1036</v>
      </c>
      <c r="B77" s="468" t="s">
        <v>1037</v>
      </c>
      <c r="C77" s="472"/>
      <c r="D77" s="472"/>
      <c r="E77" s="472"/>
      <c r="F77" s="472"/>
      <c r="G77" s="472"/>
    </row>
    <row r="78" spans="1:7" ht="18.75">
      <c r="A78" s="478" t="s">
        <v>1038</v>
      </c>
      <c r="B78" s="475" t="s">
        <v>1039</v>
      </c>
      <c r="C78" s="85"/>
      <c r="D78" s="479"/>
      <c r="E78" s="321"/>
      <c r="F78" s="472"/>
      <c r="G78" s="480"/>
    </row>
  </sheetData>
  <printOptions/>
  <pageMargins left="0.75" right="0.75" top="1" bottom="1" header="0.5" footer="0.5"/>
  <pageSetup horizontalDpi="600" verticalDpi="600" orientation="portrait" paperSize="9" scale="49" r:id="rId1"/>
</worksheet>
</file>

<file path=xl/worksheets/sheet16.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140625" defaultRowHeight="12.75"/>
  <cols>
    <col min="1" max="1" width="17.8515625" style="0" customWidth="1"/>
    <col min="2" max="2" width="14.28125" style="0" customWidth="1"/>
    <col min="3" max="3" width="3.28125" style="0" customWidth="1"/>
    <col min="4" max="4" width="13.57421875" style="0" customWidth="1"/>
    <col min="5" max="5" width="15.140625" style="0" customWidth="1"/>
    <col min="6" max="6" width="15.57421875" style="0" customWidth="1"/>
    <col min="7" max="7" width="3.57421875" style="0" customWidth="1"/>
    <col min="8" max="8" width="15.140625" style="0" customWidth="1"/>
    <col min="9" max="9" width="19.7109375" style="0" customWidth="1"/>
    <col min="10" max="10" width="16.140625" style="0" customWidth="1"/>
    <col min="11" max="11" width="16.00390625" style="0" customWidth="1"/>
  </cols>
  <sheetData>
    <row r="1" spans="1:11" ht="18.75">
      <c r="A1" s="324" t="s">
        <v>1046</v>
      </c>
      <c r="B1" s="419"/>
      <c r="C1" s="419"/>
      <c r="D1" s="419"/>
      <c r="E1" s="419"/>
      <c r="F1" s="419"/>
      <c r="G1" s="419"/>
      <c r="H1" s="419"/>
      <c r="I1" s="419"/>
      <c r="J1" s="419"/>
      <c r="K1" s="419"/>
    </row>
    <row r="2" spans="1:11" ht="18.75">
      <c r="A2" s="324"/>
      <c r="B2" s="419"/>
      <c r="C2" s="419"/>
      <c r="D2" s="419"/>
      <c r="E2" s="419"/>
      <c r="F2" s="419"/>
      <c r="G2" s="419"/>
      <c r="H2" s="419"/>
      <c r="I2" s="419"/>
      <c r="J2" s="419"/>
      <c r="K2" s="419"/>
    </row>
    <row r="3" spans="1:11" ht="18.75">
      <c r="A3" s="324" t="s">
        <v>1047</v>
      </c>
      <c r="B3" s="419"/>
      <c r="C3" s="419"/>
      <c r="D3" s="419"/>
      <c r="E3" s="419"/>
      <c r="F3" s="419"/>
      <c r="G3" s="419"/>
      <c r="H3" s="419"/>
      <c r="I3" s="419"/>
      <c r="J3" s="419"/>
      <c r="K3" s="419"/>
    </row>
    <row r="4" spans="1:11" ht="18.75">
      <c r="A4" s="324" t="s">
        <v>588</v>
      </c>
      <c r="B4" s="419"/>
      <c r="C4" s="419"/>
      <c r="D4" s="419"/>
      <c r="E4" s="419" t="s">
        <v>775</v>
      </c>
      <c r="F4" s="419"/>
      <c r="G4" s="419"/>
      <c r="H4" s="419"/>
      <c r="I4" s="419"/>
      <c r="J4" s="419"/>
      <c r="K4" s="419"/>
    </row>
    <row r="5" spans="1:11" ht="18.75">
      <c r="A5" s="420"/>
      <c r="B5" s="420"/>
      <c r="C5" s="420"/>
      <c r="D5" s="481" t="s">
        <v>1048</v>
      </c>
      <c r="E5" s="482"/>
      <c r="F5" s="420"/>
      <c r="G5" s="420"/>
      <c r="H5" s="481" t="s">
        <v>1049</v>
      </c>
      <c r="I5" s="481"/>
      <c r="J5" s="420"/>
      <c r="K5" s="420"/>
    </row>
    <row r="6" spans="1:11" ht="18.75">
      <c r="A6" s="424" t="s">
        <v>840</v>
      </c>
      <c r="B6" s="424"/>
      <c r="C6" s="424"/>
      <c r="D6" s="425" t="s">
        <v>1050</v>
      </c>
      <c r="E6" s="425" t="s">
        <v>1051</v>
      </c>
      <c r="F6" s="425" t="s">
        <v>1052</v>
      </c>
      <c r="G6" s="425"/>
      <c r="H6" s="483" t="s">
        <v>1053</v>
      </c>
      <c r="I6" s="425" t="s">
        <v>1054</v>
      </c>
      <c r="J6" s="425" t="s">
        <v>1055</v>
      </c>
      <c r="K6" s="425" t="s">
        <v>839</v>
      </c>
    </row>
    <row r="7" spans="1:11" ht="15.75">
      <c r="A7" s="311" t="s">
        <v>851</v>
      </c>
      <c r="B7" s="427"/>
      <c r="C7" s="427"/>
      <c r="D7" s="292">
        <v>31.318</v>
      </c>
      <c r="E7" s="292">
        <v>183.07</v>
      </c>
      <c r="F7" s="292">
        <v>217.00799999999998</v>
      </c>
      <c r="G7" s="292"/>
      <c r="H7" s="292">
        <f>1015.936-72.01</f>
        <v>943.926</v>
      </c>
      <c r="I7" s="292">
        <v>72.01</v>
      </c>
      <c r="J7" s="292">
        <v>558.504</v>
      </c>
      <c r="K7" s="288">
        <v>2005.836</v>
      </c>
    </row>
    <row r="8" spans="1:11" ht="15.75">
      <c r="A8" s="311" t="s">
        <v>887</v>
      </c>
      <c r="B8" s="427"/>
      <c r="C8" s="427"/>
      <c r="D8" s="292">
        <v>16.134</v>
      </c>
      <c r="E8" s="292">
        <v>172.939</v>
      </c>
      <c r="F8" s="292">
        <v>250.324</v>
      </c>
      <c r="G8" s="292"/>
      <c r="H8" s="292">
        <f>1168.711-49.979</f>
        <v>1118.732</v>
      </c>
      <c r="I8" s="292">
        <v>49.979</v>
      </c>
      <c r="J8" s="292">
        <v>609.537</v>
      </c>
      <c r="K8" s="288">
        <v>2217.645</v>
      </c>
    </row>
    <row r="9" spans="1:11" ht="15.75">
      <c r="A9" s="311" t="s">
        <v>1056</v>
      </c>
      <c r="B9" s="427"/>
      <c r="C9" s="427"/>
      <c r="D9" s="292">
        <v>19.353</v>
      </c>
      <c r="E9" s="292">
        <v>249.616</v>
      </c>
      <c r="F9" s="292">
        <v>323.455</v>
      </c>
      <c r="G9" s="292"/>
      <c r="H9" s="292">
        <f>1231.589-30.779</f>
        <v>1200.81</v>
      </c>
      <c r="I9" s="292">
        <v>30.779</v>
      </c>
      <c r="J9" s="292">
        <v>641.228</v>
      </c>
      <c r="K9" s="288">
        <v>2465.241</v>
      </c>
    </row>
    <row r="10" spans="1:11" ht="15.75">
      <c r="A10" s="311" t="s">
        <v>1057</v>
      </c>
      <c r="B10" s="151"/>
      <c r="C10" s="151"/>
      <c r="D10" s="292">
        <v>40.39</v>
      </c>
      <c r="E10" s="292">
        <v>217.875</v>
      </c>
      <c r="F10" s="292">
        <v>306.561</v>
      </c>
      <c r="G10" s="292"/>
      <c r="H10" s="292">
        <f>1637.172-35.543</f>
        <v>1601.6290000000001</v>
      </c>
      <c r="I10" s="292">
        <v>35.543</v>
      </c>
      <c r="J10" s="292">
        <v>770.09</v>
      </c>
      <c r="K10" s="288">
        <v>2972.088</v>
      </c>
    </row>
    <row r="11" spans="1:11" ht="15.75">
      <c r="A11" s="311" t="s">
        <v>1058</v>
      </c>
      <c r="B11" s="151"/>
      <c r="C11" s="151"/>
      <c r="D11" s="151">
        <v>35.546</v>
      </c>
      <c r="E11" s="151">
        <v>259.15</v>
      </c>
      <c r="F11" s="151">
        <v>500.057</v>
      </c>
      <c r="G11" s="151"/>
      <c r="H11" s="151">
        <f>2175.862-40.827</f>
        <v>2135.035</v>
      </c>
      <c r="I11" s="151">
        <v>40.827</v>
      </c>
      <c r="J11" s="151">
        <v>870.93</v>
      </c>
      <c r="K11" s="158">
        <v>3841.545</v>
      </c>
    </row>
    <row r="12" spans="1:11" ht="15.75">
      <c r="A12" s="311" t="s">
        <v>1059</v>
      </c>
      <c r="B12" s="151"/>
      <c r="C12" s="151"/>
      <c r="D12" s="151">
        <v>29.4</v>
      </c>
      <c r="E12" s="151">
        <v>309.6</v>
      </c>
      <c r="F12" s="151">
        <v>684.7</v>
      </c>
      <c r="G12" s="151"/>
      <c r="H12" s="151">
        <f>3370.5-51.235</f>
        <v>3319.265</v>
      </c>
      <c r="I12" s="151">
        <v>51.235</v>
      </c>
      <c r="J12" s="151">
        <v>1029.7</v>
      </c>
      <c r="K12" s="158">
        <v>5423.9</v>
      </c>
    </row>
    <row r="13" spans="1:11" ht="15.75">
      <c r="A13" s="296">
        <v>1999</v>
      </c>
      <c r="B13" s="151"/>
      <c r="C13" s="151"/>
      <c r="D13" s="151">
        <v>66.144</v>
      </c>
      <c r="E13" s="151">
        <v>280.228</v>
      </c>
      <c r="F13" s="151">
        <v>855.177</v>
      </c>
      <c r="G13" s="151"/>
      <c r="H13" s="151">
        <f>3926.062-37.648</f>
        <v>3888.4139999999998</v>
      </c>
      <c r="I13" s="151">
        <v>37.648</v>
      </c>
      <c r="J13" s="151">
        <v>1628.874</v>
      </c>
      <c r="K13" s="158">
        <v>6756.485</v>
      </c>
    </row>
    <row r="14" spans="1:11" ht="15.75">
      <c r="A14" s="296">
        <v>2000</v>
      </c>
      <c r="B14" s="404"/>
      <c r="C14" s="333"/>
      <c r="D14" s="152">
        <v>106.534</v>
      </c>
      <c r="E14" s="152">
        <v>364.059</v>
      </c>
      <c r="F14" s="152">
        <v>616.521</v>
      </c>
      <c r="G14" s="152"/>
      <c r="H14" s="152">
        <f>3424.548-87.627</f>
        <v>3336.921</v>
      </c>
      <c r="I14" s="152">
        <v>87.627</v>
      </c>
      <c r="J14" s="484">
        <v>2400.622</v>
      </c>
      <c r="K14" s="158">
        <v>6912.284</v>
      </c>
    </row>
    <row r="15" spans="1:11" ht="15.75">
      <c r="A15" s="296">
        <v>2001</v>
      </c>
      <c r="B15" s="485"/>
      <c r="C15" s="332"/>
      <c r="D15" s="154">
        <v>60.534</v>
      </c>
      <c r="E15" s="154">
        <v>608.54</v>
      </c>
      <c r="F15" s="154">
        <v>822.924</v>
      </c>
      <c r="G15" s="154"/>
      <c r="H15" s="154">
        <f>5570.79-221.419</f>
        <v>5349.371</v>
      </c>
      <c r="I15" s="154">
        <v>221.419</v>
      </c>
      <c r="J15" s="154">
        <v>2170.662</v>
      </c>
      <c r="K15" s="303">
        <v>9233.45</v>
      </c>
    </row>
    <row r="16" spans="1:11" ht="15.75">
      <c r="A16" s="296">
        <v>2002</v>
      </c>
      <c r="B16" s="333"/>
      <c r="C16" s="333"/>
      <c r="D16" s="154">
        <v>57.62</v>
      </c>
      <c r="E16" s="154">
        <v>544.13</v>
      </c>
      <c r="F16" s="154">
        <v>780.187</v>
      </c>
      <c r="G16" s="332"/>
      <c r="H16" s="154">
        <v>4935.48</v>
      </c>
      <c r="I16" s="154">
        <v>173.356</v>
      </c>
      <c r="J16" s="154">
        <v>2492.098</v>
      </c>
      <c r="K16" s="303">
        <v>8982.871</v>
      </c>
    </row>
    <row r="17" spans="1:11" ht="15.75">
      <c r="A17" s="332"/>
      <c r="B17" s="485"/>
      <c r="C17" s="332"/>
      <c r="D17" s="154"/>
      <c r="E17" s="154"/>
      <c r="F17" s="154"/>
      <c r="G17" s="332"/>
      <c r="H17" s="154"/>
      <c r="I17" s="154"/>
      <c r="J17" s="154"/>
      <c r="K17" s="303"/>
    </row>
    <row r="18" spans="1:11" ht="15.75">
      <c r="A18" s="297">
        <v>2003</v>
      </c>
      <c r="B18" s="431" t="s">
        <v>591</v>
      </c>
      <c r="C18" s="332"/>
      <c r="D18" s="154">
        <v>59.668</v>
      </c>
      <c r="E18" s="154">
        <v>713.229</v>
      </c>
      <c r="F18" s="154">
        <v>928.574</v>
      </c>
      <c r="G18" s="332"/>
      <c r="H18" s="154">
        <v>5151.022</v>
      </c>
      <c r="I18" s="154">
        <v>159.349</v>
      </c>
      <c r="J18" s="154">
        <v>2442.501</v>
      </c>
      <c r="K18" s="303">
        <v>9454.343</v>
      </c>
    </row>
    <row r="19" spans="1:11" ht="15.75">
      <c r="A19" s="297"/>
      <c r="B19" s="431" t="s">
        <v>592</v>
      </c>
      <c r="C19" s="332"/>
      <c r="D19" s="154">
        <v>58.782</v>
      </c>
      <c r="E19" s="154">
        <v>661.02</v>
      </c>
      <c r="F19" s="154">
        <v>953.18</v>
      </c>
      <c r="G19" s="332"/>
      <c r="H19" s="154">
        <v>5086.493</v>
      </c>
      <c r="I19" s="154">
        <v>207.457</v>
      </c>
      <c r="J19" s="154">
        <v>2449.816</v>
      </c>
      <c r="K19" s="303">
        <v>9416.748</v>
      </c>
    </row>
    <row r="20" spans="1:11" ht="15.75">
      <c r="A20" s="332"/>
      <c r="B20" s="431" t="s">
        <v>593</v>
      </c>
      <c r="C20" s="332"/>
      <c r="D20" s="154">
        <v>60.492</v>
      </c>
      <c r="E20" s="154">
        <v>651.347</v>
      </c>
      <c r="F20" s="154">
        <v>844.19</v>
      </c>
      <c r="G20" s="332"/>
      <c r="H20" s="154">
        <v>5384.961</v>
      </c>
      <c r="I20" s="154">
        <v>208.255</v>
      </c>
      <c r="J20" s="154">
        <v>2345.896</v>
      </c>
      <c r="K20" s="303">
        <v>9495.190999999999</v>
      </c>
    </row>
    <row r="21" spans="1:11" ht="15.75">
      <c r="A21" s="332"/>
      <c r="B21" s="431" t="s">
        <v>594</v>
      </c>
      <c r="C21" s="332"/>
      <c r="D21" s="154">
        <v>49.264</v>
      </c>
      <c r="E21" s="154">
        <v>1060.941</v>
      </c>
      <c r="F21" s="154">
        <v>854.794</v>
      </c>
      <c r="G21" s="332"/>
      <c r="H21" s="154">
        <v>5459.129</v>
      </c>
      <c r="I21" s="154">
        <v>197.921</v>
      </c>
      <c r="J21" s="154">
        <v>2382.698</v>
      </c>
      <c r="K21" s="303">
        <v>10004.747</v>
      </c>
    </row>
    <row r="22" spans="1:11" ht="15.75">
      <c r="A22" s="332"/>
      <c r="B22" s="431" t="s">
        <v>595</v>
      </c>
      <c r="C22" s="332"/>
      <c r="D22" s="154">
        <v>56.403</v>
      </c>
      <c r="E22" s="154">
        <v>840.045</v>
      </c>
      <c r="F22" s="154">
        <v>897.542</v>
      </c>
      <c r="G22" s="332"/>
      <c r="H22" s="154">
        <v>5208.769</v>
      </c>
      <c r="I22" s="154">
        <v>284.836</v>
      </c>
      <c r="J22" s="154">
        <v>2573.068</v>
      </c>
      <c r="K22" s="303">
        <v>9860.663</v>
      </c>
    </row>
    <row r="23" spans="1:11" ht="15.75">
      <c r="A23" s="332"/>
      <c r="B23" s="431" t="s">
        <v>596</v>
      </c>
      <c r="C23" s="332"/>
      <c r="D23" s="154">
        <v>118.226</v>
      </c>
      <c r="E23" s="154">
        <v>803.964</v>
      </c>
      <c r="F23" s="154">
        <v>818.999</v>
      </c>
      <c r="G23" s="332"/>
      <c r="H23" s="154">
        <v>4998.924</v>
      </c>
      <c r="I23" s="154">
        <v>215.014</v>
      </c>
      <c r="J23" s="154">
        <v>2496.683</v>
      </c>
      <c r="K23" s="303">
        <v>9451.81</v>
      </c>
    </row>
    <row r="24" spans="1:11" ht="15.75">
      <c r="A24" s="332"/>
      <c r="B24" s="431" t="s">
        <v>597</v>
      </c>
      <c r="C24" s="332"/>
      <c r="D24" s="154">
        <v>487.04</v>
      </c>
      <c r="E24" s="154">
        <v>735.366</v>
      </c>
      <c r="F24" s="154">
        <v>798.678</v>
      </c>
      <c r="G24" s="332"/>
      <c r="H24" s="154">
        <v>5354.727</v>
      </c>
      <c r="I24" s="154">
        <v>176.022</v>
      </c>
      <c r="J24" s="154">
        <v>2688.041</v>
      </c>
      <c r="K24" s="303">
        <v>10239.874</v>
      </c>
    </row>
    <row r="25" spans="1:11" ht="15.75">
      <c r="A25" s="332"/>
      <c r="B25" s="431" t="s">
        <v>598</v>
      </c>
      <c r="C25" s="332"/>
      <c r="D25" s="154">
        <v>212.22</v>
      </c>
      <c r="E25" s="154">
        <v>771.978</v>
      </c>
      <c r="F25" s="154">
        <v>765.18</v>
      </c>
      <c r="G25" s="332"/>
      <c r="H25" s="154">
        <v>5387.87</v>
      </c>
      <c r="I25" s="154">
        <v>194.798</v>
      </c>
      <c r="J25" s="154">
        <v>2889.962</v>
      </c>
      <c r="K25" s="303">
        <v>10222.008</v>
      </c>
    </row>
    <row r="26" spans="1:11" ht="15.75">
      <c r="A26" s="332"/>
      <c r="B26" s="431" t="s">
        <v>599</v>
      </c>
      <c r="C26" s="332"/>
      <c r="D26" s="154">
        <v>164.528</v>
      </c>
      <c r="E26" s="154">
        <v>831.812</v>
      </c>
      <c r="F26" s="154">
        <v>728.653</v>
      </c>
      <c r="G26" s="154"/>
      <c r="H26" s="154">
        <v>5268.476</v>
      </c>
      <c r="I26" s="154">
        <v>173.218</v>
      </c>
      <c r="J26" s="154">
        <v>2867.976</v>
      </c>
      <c r="K26" s="303">
        <v>10034.662999999999</v>
      </c>
    </row>
    <row r="27" spans="1:11" ht="15.75">
      <c r="A27" s="332"/>
      <c r="B27" s="431" t="s">
        <v>600</v>
      </c>
      <c r="C27" s="332"/>
      <c r="D27" s="154">
        <v>125.427</v>
      </c>
      <c r="E27" s="154">
        <v>995.209</v>
      </c>
      <c r="F27" s="154">
        <v>1102.97</v>
      </c>
      <c r="G27" s="332"/>
      <c r="H27" s="154">
        <v>5497.708</v>
      </c>
      <c r="I27" s="154">
        <v>176.491</v>
      </c>
      <c r="J27" s="154">
        <v>3349.35</v>
      </c>
      <c r="K27" s="303">
        <v>11247.154999999999</v>
      </c>
    </row>
    <row r="28" spans="1:11" ht="15.75">
      <c r="A28" s="332"/>
      <c r="B28" s="154" t="s">
        <v>601</v>
      </c>
      <c r="C28" s="303"/>
      <c r="D28" s="154">
        <v>163.372</v>
      </c>
      <c r="E28" s="154">
        <v>980.201</v>
      </c>
      <c r="F28" s="154">
        <v>996.922</v>
      </c>
      <c r="G28" s="303"/>
      <c r="H28" s="154">
        <v>5439.837</v>
      </c>
      <c r="I28" s="154">
        <v>188.706</v>
      </c>
      <c r="J28" s="154">
        <v>3364.625</v>
      </c>
      <c r="K28" s="303">
        <v>11133.663</v>
      </c>
    </row>
    <row r="29" spans="1:11" ht="15.75">
      <c r="A29" s="332"/>
      <c r="B29" s="154" t="s">
        <v>590</v>
      </c>
      <c r="C29" s="332"/>
      <c r="D29" s="154">
        <v>148.186</v>
      </c>
      <c r="E29" s="154">
        <v>949.941</v>
      </c>
      <c r="F29" s="154">
        <v>968.733</v>
      </c>
      <c r="G29" s="486"/>
      <c r="H29" s="154">
        <v>5036.22</v>
      </c>
      <c r="I29" s="154">
        <v>212.253</v>
      </c>
      <c r="J29" s="154">
        <v>3258.874</v>
      </c>
      <c r="K29" s="303">
        <v>10574.206999999999</v>
      </c>
    </row>
    <row r="30" spans="1:11" ht="15.75">
      <c r="A30" s="332"/>
      <c r="B30" s="154"/>
      <c r="C30" s="332"/>
      <c r="D30" s="154"/>
      <c r="E30" s="154"/>
      <c r="F30" s="154"/>
      <c r="G30" s="486"/>
      <c r="H30" s="154"/>
      <c r="I30" s="154"/>
      <c r="J30" s="154"/>
      <c r="K30" s="303"/>
    </row>
    <row r="31" spans="1:11" ht="15.75">
      <c r="A31" s="297">
        <v>2004</v>
      </c>
      <c r="B31" s="431" t="s">
        <v>591</v>
      </c>
      <c r="C31" s="332"/>
      <c r="D31" s="154">
        <v>175.762</v>
      </c>
      <c r="E31" s="154">
        <v>954.862</v>
      </c>
      <c r="F31" s="154">
        <v>940.55</v>
      </c>
      <c r="G31" s="391"/>
      <c r="H31" s="154">
        <v>6364.993</v>
      </c>
      <c r="I31" s="154">
        <v>181.718</v>
      </c>
      <c r="J31" s="154">
        <v>2473.965</v>
      </c>
      <c r="K31" s="303">
        <v>11091.85</v>
      </c>
    </row>
    <row r="32" spans="1:11" ht="15.75">
      <c r="A32" s="297"/>
      <c r="B32" s="431" t="s">
        <v>592</v>
      </c>
      <c r="C32" s="332"/>
      <c r="D32" s="154">
        <v>192.45</v>
      </c>
      <c r="E32" s="154">
        <v>1028.281</v>
      </c>
      <c r="F32" s="154">
        <v>704.819</v>
      </c>
      <c r="G32" s="303"/>
      <c r="H32" s="154">
        <v>5916.771</v>
      </c>
      <c r="I32" s="154">
        <v>192.291</v>
      </c>
      <c r="J32" s="154">
        <v>2457.072</v>
      </c>
      <c r="K32" s="303">
        <v>10491.684000000001</v>
      </c>
    </row>
    <row r="33" spans="1:11" ht="15.75">
      <c r="A33" s="297"/>
      <c r="B33" s="431" t="s">
        <v>593</v>
      </c>
      <c r="C33" s="332"/>
      <c r="D33" s="154">
        <v>182.279</v>
      </c>
      <c r="E33" s="154">
        <v>804.07</v>
      </c>
      <c r="F33" s="154">
        <v>766.602</v>
      </c>
      <c r="G33" s="332"/>
      <c r="H33" s="154">
        <v>6484.275</v>
      </c>
      <c r="I33" s="154">
        <v>215.875</v>
      </c>
      <c r="J33" s="154">
        <v>2497.532</v>
      </c>
      <c r="K33" s="303">
        <v>10950.632999999998</v>
      </c>
    </row>
    <row r="34" spans="1:11" ht="15.75">
      <c r="A34" s="297"/>
      <c r="B34" s="431" t="s">
        <v>594</v>
      </c>
      <c r="C34" s="332"/>
      <c r="D34" s="154">
        <v>141.585</v>
      </c>
      <c r="E34" s="154">
        <v>782.948</v>
      </c>
      <c r="F34" s="154">
        <v>1064.362</v>
      </c>
      <c r="G34" s="332"/>
      <c r="H34" s="154">
        <v>7085.002</v>
      </c>
      <c r="I34" s="154">
        <v>217.372</v>
      </c>
      <c r="J34" s="154">
        <v>2867.683</v>
      </c>
      <c r="K34" s="303">
        <v>12158.952000000001</v>
      </c>
    </row>
    <row r="35" spans="1:11" ht="15.75">
      <c r="A35" s="297"/>
      <c r="B35" s="431" t="s">
        <v>595</v>
      </c>
      <c r="C35" s="332"/>
      <c r="D35" s="154">
        <v>213.192</v>
      </c>
      <c r="E35" s="154">
        <v>735.121</v>
      </c>
      <c r="F35" s="154">
        <v>1509.12</v>
      </c>
      <c r="G35" s="332"/>
      <c r="H35" s="154">
        <v>7287.128</v>
      </c>
      <c r="I35" s="154">
        <v>173.016</v>
      </c>
      <c r="J35" s="154">
        <v>2913.911</v>
      </c>
      <c r="K35" s="303">
        <v>12831.488</v>
      </c>
    </row>
    <row r="36" spans="1:11" ht="15.75">
      <c r="A36" s="297"/>
      <c r="B36" s="431" t="s">
        <v>596</v>
      </c>
      <c r="C36" s="332"/>
      <c r="D36" s="154">
        <v>215.453</v>
      </c>
      <c r="E36" s="154">
        <v>685.832</v>
      </c>
      <c r="F36" s="154">
        <v>1358.151</v>
      </c>
      <c r="G36" s="332"/>
      <c r="H36" s="152">
        <v>6139.619</v>
      </c>
      <c r="I36" s="154">
        <v>206.074</v>
      </c>
      <c r="J36" s="152">
        <v>3474.09</v>
      </c>
      <c r="K36" s="304">
        <v>12079.219000000001</v>
      </c>
    </row>
    <row r="37" spans="1:11" ht="15.75">
      <c r="A37" s="332"/>
      <c r="B37" s="431" t="s">
        <v>597</v>
      </c>
      <c r="C37" s="332"/>
      <c r="D37" s="154">
        <v>119.12</v>
      </c>
      <c r="E37" s="154">
        <v>690.049</v>
      </c>
      <c r="F37" s="154">
        <v>1106.1</v>
      </c>
      <c r="G37" s="332"/>
      <c r="H37" s="154">
        <v>6168.472</v>
      </c>
      <c r="I37" s="154">
        <v>205.485</v>
      </c>
      <c r="J37" s="154">
        <v>3396.542</v>
      </c>
      <c r="K37" s="303">
        <v>11685.768</v>
      </c>
    </row>
    <row r="38" spans="1:11" ht="15.75">
      <c r="A38" s="332"/>
      <c r="B38" s="431" t="s">
        <v>598</v>
      </c>
      <c r="C38" s="332"/>
      <c r="D38" s="154">
        <v>163.03</v>
      </c>
      <c r="E38" s="154">
        <v>706.261</v>
      </c>
      <c r="F38" s="154">
        <v>1007.915</v>
      </c>
      <c r="G38" s="332"/>
      <c r="H38" s="154">
        <v>6752.995</v>
      </c>
      <c r="I38" s="154">
        <v>279.009</v>
      </c>
      <c r="J38" s="154">
        <v>2936.073</v>
      </c>
      <c r="K38" s="303">
        <v>11845.283</v>
      </c>
    </row>
    <row r="39" spans="1:11" ht="15.75">
      <c r="A39" s="332"/>
      <c r="B39" s="431" t="s">
        <v>599</v>
      </c>
      <c r="C39" s="332"/>
      <c r="D39" s="154">
        <v>212.801</v>
      </c>
      <c r="E39" s="154">
        <v>655.626</v>
      </c>
      <c r="F39" s="154">
        <v>1038.572</v>
      </c>
      <c r="G39" s="332"/>
      <c r="H39" s="154">
        <v>7104.728</v>
      </c>
      <c r="I39" s="154">
        <v>191.726</v>
      </c>
      <c r="J39" s="154">
        <v>2553.293</v>
      </c>
      <c r="K39" s="303">
        <v>11756.746</v>
      </c>
    </row>
    <row r="40" spans="1:11" ht="15.75">
      <c r="A40" s="332"/>
      <c r="B40" s="431" t="s">
        <v>600</v>
      </c>
      <c r="C40" s="332"/>
      <c r="D40" s="154">
        <v>185.479</v>
      </c>
      <c r="E40" s="154">
        <v>812.472</v>
      </c>
      <c r="F40" s="154">
        <v>940.583</v>
      </c>
      <c r="G40" s="303"/>
      <c r="H40" s="154">
        <v>6883.435</v>
      </c>
      <c r="I40" s="154">
        <v>198.861</v>
      </c>
      <c r="J40" s="154">
        <v>2594.07</v>
      </c>
      <c r="K40" s="303">
        <v>11614.9</v>
      </c>
    </row>
    <row r="41" spans="1:11" ht="15.75">
      <c r="A41" s="332"/>
      <c r="B41" s="154" t="s">
        <v>601</v>
      </c>
      <c r="C41" s="332"/>
      <c r="D41" s="154">
        <v>353.536</v>
      </c>
      <c r="E41" s="154">
        <v>745.313</v>
      </c>
      <c r="F41" s="154">
        <v>860.724</v>
      </c>
      <c r="G41" s="332"/>
      <c r="H41" s="154">
        <v>7241.716</v>
      </c>
      <c r="I41" s="154">
        <v>193.369</v>
      </c>
      <c r="J41" s="154">
        <v>2610.842</v>
      </c>
      <c r="K41" s="303">
        <v>12005.5</v>
      </c>
    </row>
    <row r="42" spans="1:11" ht="15.75">
      <c r="A42" s="332"/>
      <c r="B42" s="154" t="s">
        <v>590</v>
      </c>
      <c r="C42" s="332"/>
      <c r="D42" s="154">
        <v>432.898</v>
      </c>
      <c r="E42" s="154">
        <v>629.726</v>
      </c>
      <c r="F42" s="154">
        <v>1165.81</v>
      </c>
      <c r="G42" s="391"/>
      <c r="H42" s="154">
        <v>6946.065</v>
      </c>
      <c r="I42" s="154">
        <v>201.154</v>
      </c>
      <c r="J42" s="154">
        <v>2500.213</v>
      </c>
      <c r="K42" s="303">
        <v>11875.866</v>
      </c>
    </row>
    <row r="43" spans="1:11" ht="15.75">
      <c r="A43" s="332"/>
      <c r="B43" s="154"/>
      <c r="C43" s="332"/>
      <c r="D43" s="154"/>
      <c r="E43" s="154"/>
      <c r="F43" s="154"/>
      <c r="G43" s="391"/>
      <c r="H43" s="154"/>
      <c r="I43" s="154"/>
      <c r="J43" s="154"/>
      <c r="K43" s="303"/>
    </row>
    <row r="44" spans="1:11" ht="15.75">
      <c r="A44" s="297">
        <v>2005</v>
      </c>
      <c r="B44" s="431" t="s">
        <v>591</v>
      </c>
      <c r="C44" s="332"/>
      <c r="D44" s="154">
        <v>420.576</v>
      </c>
      <c r="E44" s="154">
        <v>786.396</v>
      </c>
      <c r="F44" s="154">
        <v>1401.775</v>
      </c>
      <c r="G44" s="332"/>
      <c r="H44" s="271">
        <v>7273.389</v>
      </c>
      <c r="I44" s="154">
        <v>200.495</v>
      </c>
      <c r="J44" s="154">
        <v>2497.034</v>
      </c>
      <c r="K44" s="272">
        <v>12579.665</v>
      </c>
    </row>
    <row r="45" spans="1:11" ht="15.75">
      <c r="A45" s="297"/>
      <c r="B45" s="431" t="s">
        <v>592</v>
      </c>
      <c r="C45" s="332"/>
      <c r="D45" s="154">
        <v>763.628</v>
      </c>
      <c r="E45" s="154">
        <v>717.819</v>
      </c>
      <c r="F45" s="154">
        <v>1108.846</v>
      </c>
      <c r="G45" s="332"/>
      <c r="H45" s="271">
        <v>7365.154</v>
      </c>
      <c r="I45" s="271">
        <v>204.044</v>
      </c>
      <c r="J45" s="154">
        <v>2549.712</v>
      </c>
      <c r="K45" s="272">
        <v>12709.203</v>
      </c>
    </row>
    <row r="46" spans="1:11" ht="15.75">
      <c r="A46" s="297"/>
      <c r="B46" s="431" t="s">
        <v>593</v>
      </c>
      <c r="C46" s="332"/>
      <c r="D46" s="154">
        <v>451.898</v>
      </c>
      <c r="E46" s="154">
        <v>631.606</v>
      </c>
      <c r="F46" s="154">
        <v>1233.557</v>
      </c>
      <c r="G46" s="303"/>
      <c r="H46" s="154">
        <v>7485.769</v>
      </c>
      <c r="I46" s="154">
        <v>207.927</v>
      </c>
      <c r="J46" s="154">
        <v>2538.206</v>
      </c>
      <c r="K46" s="303">
        <v>12548.963</v>
      </c>
    </row>
    <row r="47" spans="1:11" ht="15.75">
      <c r="A47" s="332"/>
      <c r="B47" s="431" t="s">
        <v>594</v>
      </c>
      <c r="C47" s="332"/>
      <c r="D47" s="154">
        <v>486.021</v>
      </c>
      <c r="E47" s="154">
        <v>711.041</v>
      </c>
      <c r="F47" s="154">
        <v>1589.001</v>
      </c>
      <c r="G47" s="332"/>
      <c r="H47" s="154">
        <v>8883.148</v>
      </c>
      <c r="I47" s="154">
        <v>199.785</v>
      </c>
      <c r="J47" s="154">
        <v>2614.441</v>
      </c>
      <c r="K47" s="303">
        <v>14483.436999999998</v>
      </c>
    </row>
    <row r="48" spans="1:11" ht="15.75">
      <c r="A48" s="332"/>
      <c r="B48" s="431" t="s">
        <v>595</v>
      </c>
      <c r="C48" s="332"/>
      <c r="D48" s="154">
        <v>468.899</v>
      </c>
      <c r="E48" s="154">
        <v>450.619</v>
      </c>
      <c r="F48" s="154">
        <v>952.731</v>
      </c>
      <c r="G48" s="332"/>
      <c r="H48" s="154">
        <v>7862.19</v>
      </c>
      <c r="I48" s="154">
        <v>213.875</v>
      </c>
      <c r="J48" s="154">
        <v>3126.493</v>
      </c>
      <c r="K48" s="303">
        <v>13074.807</v>
      </c>
    </row>
    <row r="49" spans="1:11" ht="15.75">
      <c r="A49" s="332"/>
      <c r="B49" s="431" t="s">
        <v>596</v>
      </c>
      <c r="C49" s="332"/>
      <c r="D49" s="154">
        <v>385.267</v>
      </c>
      <c r="E49" s="154">
        <v>399.513</v>
      </c>
      <c r="F49" s="154">
        <v>704.543</v>
      </c>
      <c r="G49" s="332"/>
      <c r="H49" s="154">
        <v>7426.196</v>
      </c>
      <c r="I49" s="154">
        <v>216.613</v>
      </c>
      <c r="J49" s="154">
        <v>3599.498</v>
      </c>
      <c r="K49" s="303">
        <v>12731.63</v>
      </c>
    </row>
    <row r="50" spans="1:11" ht="15.75">
      <c r="A50" s="332"/>
      <c r="B50" s="431" t="s">
        <v>597</v>
      </c>
      <c r="C50" s="332"/>
      <c r="D50" s="154">
        <v>226.337</v>
      </c>
      <c r="E50" s="154">
        <v>499.664</v>
      </c>
      <c r="F50" s="154">
        <v>778.202</v>
      </c>
      <c r="G50" s="332"/>
      <c r="H50" s="154">
        <v>7081.873</v>
      </c>
      <c r="I50" s="154">
        <v>249.259</v>
      </c>
      <c r="J50" s="154">
        <v>3948.574</v>
      </c>
      <c r="K50" s="303">
        <v>12783.909</v>
      </c>
    </row>
    <row r="51" spans="1:11" ht="15.75">
      <c r="A51" s="332"/>
      <c r="B51" s="431" t="s">
        <v>598</v>
      </c>
      <c r="C51" s="332"/>
      <c r="D51" s="154">
        <v>132.194</v>
      </c>
      <c r="E51" s="154">
        <v>280.214</v>
      </c>
      <c r="F51" s="154">
        <v>963.238</v>
      </c>
      <c r="G51" s="332"/>
      <c r="H51" s="154">
        <v>7945.059</v>
      </c>
      <c r="I51" s="154">
        <v>245.437</v>
      </c>
      <c r="J51" s="154">
        <v>3730.924</v>
      </c>
      <c r="K51" s="303">
        <v>13297.065999999999</v>
      </c>
    </row>
    <row r="52" spans="1:11" ht="15.75">
      <c r="A52" s="332"/>
      <c r="B52" s="431" t="s">
        <v>599</v>
      </c>
      <c r="C52" s="332"/>
      <c r="D52" s="154">
        <v>313.91</v>
      </c>
      <c r="E52" s="154">
        <v>288.193</v>
      </c>
      <c r="F52" s="154">
        <v>1010.029</v>
      </c>
      <c r="G52" s="332"/>
      <c r="H52" s="154">
        <v>7991.357</v>
      </c>
      <c r="I52" s="154">
        <v>207.959</v>
      </c>
      <c r="J52" s="154">
        <v>3979.622</v>
      </c>
      <c r="K52" s="303">
        <v>13791.07</v>
      </c>
    </row>
    <row r="53" spans="1:11" ht="15.75">
      <c r="A53" s="332"/>
      <c r="B53" s="431" t="s">
        <v>600</v>
      </c>
      <c r="C53" s="332"/>
      <c r="D53" s="154">
        <v>118.239</v>
      </c>
      <c r="E53" s="154">
        <v>322.112</v>
      </c>
      <c r="F53" s="154">
        <v>1044.576</v>
      </c>
      <c r="G53" s="303"/>
      <c r="H53" s="154">
        <v>8239.254</v>
      </c>
      <c r="I53" s="154">
        <v>247.894</v>
      </c>
      <c r="J53" s="154">
        <v>3855.225</v>
      </c>
      <c r="K53" s="303">
        <v>13827.3</v>
      </c>
    </row>
    <row r="54" spans="1:11" ht="15.75">
      <c r="A54" s="333"/>
      <c r="B54" s="154" t="s">
        <v>601</v>
      </c>
      <c r="C54" s="332"/>
      <c r="D54" s="154">
        <v>140.707</v>
      </c>
      <c r="E54" s="154">
        <v>315.283</v>
      </c>
      <c r="F54" s="154">
        <v>624.228</v>
      </c>
      <c r="G54" s="486"/>
      <c r="H54" s="154">
        <v>8617.037</v>
      </c>
      <c r="I54" s="154">
        <v>219.011</v>
      </c>
      <c r="J54" s="154">
        <v>3842.163</v>
      </c>
      <c r="K54" s="303">
        <v>13758.429000000002</v>
      </c>
    </row>
    <row r="55" spans="1:11" ht="15.75">
      <c r="A55" s="333"/>
      <c r="B55" s="154" t="s">
        <v>590</v>
      </c>
      <c r="C55" s="332"/>
      <c r="D55" s="152">
        <v>165.322</v>
      </c>
      <c r="E55" s="152">
        <v>299.423</v>
      </c>
      <c r="F55" s="152">
        <v>485.448</v>
      </c>
      <c r="G55" s="487"/>
      <c r="H55" s="152">
        <v>7936.95</v>
      </c>
      <c r="I55" s="152">
        <v>263.322</v>
      </c>
      <c r="J55" s="152">
        <v>4076.55</v>
      </c>
      <c r="K55" s="304">
        <v>13227.015</v>
      </c>
    </row>
    <row r="56" spans="1:11" ht="15.75">
      <c r="A56" s="332"/>
      <c r="B56" s="154"/>
      <c r="C56" s="332"/>
      <c r="D56" s="154"/>
      <c r="E56" s="154"/>
      <c r="F56" s="154"/>
      <c r="G56" s="303"/>
      <c r="H56" s="154"/>
      <c r="I56" s="154"/>
      <c r="J56" s="154"/>
      <c r="K56" s="303"/>
    </row>
    <row r="57" spans="1:11" ht="15.75">
      <c r="A57" s="297">
        <v>2006</v>
      </c>
      <c r="B57" s="431" t="s">
        <v>591</v>
      </c>
      <c r="C57" s="332"/>
      <c r="D57" s="154">
        <v>84.137</v>
      </c>
      <c r="E57" s="154">
        <v>347.848</v>
      </c>
      <c r="F57" s="154">
        <v>645.53</v>
      </c>
      <c r="G57" s="332"/>
      <c r="H57" s="154">
        <v>7836.984</v>
      </c>
      <c r="I57" s="154">
        <v>261.419</v>
      </c>
      <c r="J57" s="154">
        <v>4430.102</v>
      </c>
      <c r="K57" s="303">
        <v>13606.02</v>
      </c>
    </row>
    <row r="58" spans="1:11" ht="15.75">
      <c r="A58" s="297"/>
      <c r="B58" s="431" t="s">
        <v>592</v>
      </c>
      <c r="C58" s="332"/>
      <c r="D58" s="154">
        <v>113.809</v>
      </c>
      <c r="E58" s="154">
        <v>362.46</v>
      </c>
      <c r="F58" s="154">
        <v>972.648</v>
      </c>
      <c r="G58" s="332"/>
      <c r="H58" s="154">
        <v>7828.75</v>
      </c>
      <c r="I58" s="154">
        <v>215.054</v>
      </c>
      <c r="J58" s="154">
        <v>4437.847</v>
      </c>
      <c r="K58" s="303">
        <v>13930.568</v>
      </c>
    </row>
    <row r="59" spans="1:11" ht="15.75">
      <c r="A59" s="332"/>
      <c r="B59" s="431" t="s">
        <v>593</v>
      </c>
      <c r="C59" s="332"/>
      <c r="D59" s="154">
        <v>173.796</v>
      </c>
      <c r="E59" s="154">
        <v>337.826</v>
      </c>
      <c r="F59" s="154">
        <v>1460.961</v>
      </c>
      <c r="G59" s="333"/>
      <c r="H59" s="154">
        <v>11596.573</v>
      </c>
      <c r="I59" s="154">
        <v>446.517</v>
      </c>
      <c r="J59" s="154">
        <v>4111.86</v>
      </c>
      <c r="K59" s="303">
        <v>18127.533</v>
      </c>
    </row>
    <row r="60" spans="1:11" ht="15.75">
      <c r="A60" s="332"/>
      <c r="B60" s="431" t="s">
        <v>594</v>
      </c>
      <c r="C60" s="332"/>
      <c r="D60" s="154">
        <v>190.023</v>
      </c>
      <c r="E60" s="154">
        <v>318.506</v>
      </c>
      <c r="F60" s="154">
        <v>1935.134</v>
      </c>
      <c r="G60" s="332"/>
      <c r="H60" s="154">
        <v>12890.702</v>
      </c>
      <c r="I60" s="154">
        <v>483.618</v>
      </c>
      <c r="J60" s="154">
        <v>3546.437</v>
      </c>
      <c r="K60" s="303">
        <v>19364.42</v>
      </c>
    </row>
    <row r="61" spans="1:11" ht="15.75">
      <c r="A61" s="338"/>
      <c r="B61" s="436" t="s">
        <v>595</v>
      </c>
      <c r="C61" s="338"/>
      <c r="D61" s="163">
        <v>170.584</v>
      </c>
      <c r="E61" s="163">
        <v>353.481</v>
      </c>
      <c r="F61" s="163">
        <v>2300.431</v>
      </c>
      <c r="G61" s="338"/>
      <c r="H61" s="163">
        <v>14212.601</v>
      </c>
      <c r="I61" s="163">
        <v>521.313</v>
      </c>
      <c r="J61" s="163">
        <v>4017.576</v>
      </c>
      <c r="K61" s="437">
        <v>21575.986</v>
      </c>
    </row>
    <row r="62" spans="1:11" ht="15.75">
      <c r="A62" s="488" t="s">
        <v>905</v>
      </c>
      <c r="B62" s="489" t="s">
        <v>1037</v>
      </c>
      <c r="C62" s="333"/>
      <c r="D62" s="110"/>
      <c r="E62" s="110"/>
      <c r="F62" s="110"/>
      <c r="G62" s="110"/>
      <c r="H62" s="110"/>
      <c r="I62" s="110"/>
      <c r="J62" s="110"/>
      <c r="K62" s="110"/>
    </row>
    <row r="63" spans="1:11" ht="15.75">
      <c r="A63" s="431" t="s">
        <v>863</v>
      </c>
      <c r="B63" s="490" t="s">
        <v>978</v>
      </c>
      <c r="C63" s="431"/>
      <c r="D63" s="491"/>
      <c r="E63" s="110"/>
      <c r="F63" s="110"/>
      <c r="G63" s="110"/>
      <c r="H63" s="110"/>
      <c r="I63" s="110"/>
      <c r="J63" s="110"/>
      <c r="K63" s="110"/>
    </row>
  </sheetData>
  <printOptions/>
  <pageMargins left="0.75" right="0.75" top="1" bottom="1" header="0.5" footer="0.5"/>
  <pageSetup horizontalDpi="600" verticalDpi="600" orientation="portrait" paperSize="9" scale="58" r:id="rId1"/>
</worksheet>
</file>

<file path=xl/worksheets/sheet17.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140625" defaultRowHeight="12.75"/>
  <cols>
    <col min="1" max="1" width="18.57421875" style="0" customWidth="1"/>
    <col min="2" max="2" width="14.8515625" style="0" customWidth="1"/>
    <col min="3" max="3" width="15.28125" style="0" customWidth="1"/>
    <col min="4" max="4" width="14.421875" style="0" customWidth="1"/>
    <col min="5" max="6" width="12.28125" style="0" customWidth="1"/>
    <col min="7" max="7" width="11.8515625" style="0" customWidth="1"/>
    <col min="8" max="8" width="15.7109375" style="0" customWidth="1"/>
    <col min="9" max="9" width="15.421875" style="0" customWidth="1"/>
    <col min="10" max="10" width="14.421875" style="0" customWidth="1"/>
    <col min="11" max="11" width="15.421875" style="0" customWidth="1"/>
  </cols>
  <sheetData>
    <row r="1" spans="1:11" ht="18.75">
      <c r="A1" s="324" t="s">
        <v>1060</v>
      </c>
      <c r="B1" s="324"/>
      <c r="C1" s="419"/>
      <c r="D1" s="419"/>
      <c r="E1" s="419"/>
      <c r="F1" s="419"/>
      <c r="G1" s="419"/>
      <c r="H1" s="419"/>
      <c r="I1" s="419"/>
      <c r="J1" s="419"/>
      <c r="K1" s="419"/>
    </row>
    <row r="2" spans="1:11" ht="18.75">
      <c r="A2" s="324"/>
      <c r="B2" s="324"/>
      <c r="C2" s="419"/>
      <c r="D2" s="419"/>
      <c r="E2" s="419"/>
      <c r="F2" s="419"/>
      <c r="G2" s="419"/>
      <c r="H2" s="419"/>
      <c r="I2" s="419"/>
      <c r="J2" s="419"/>
      <c r="K2" s="419"/>
    </row>
    <row r="3" spans="1:11" ht="18.75">
      <c r="A3" s="324" t="s">
        <v>1061</v>
      </c>
      <c r="B3" s="324"/>
      <c r="C3" s="419"/>
      <c r="D3" s="419"/>
      <c r="E3" s="419"/>
      <c r="F3" s="419"/>
      <c r="G3" s="419"/>
      <c r="H3" s="419"/>
      <c r="I3" s="419"/>
      <c r="J3" s="419"/>
      <c r="K3" s="419"/>
    </row>
    <row r="4" spans="1:11" ht="18.75">
      <c r="A4" s="324" t="s">
        <v>588</v>
      </c>
      <c r="B4" s="324"/>
      <c r="C4" s="419"/>
      <c r="D4" s="419"/>
      <c r="E4" s="419"/>
      <c r="F4" s="419"/>
      <c r="G4" s="419"/>
      <c r="H4" s="419"/>
      <c r="I4" s="419"/>
      <c r="J4" s="419"/>
      <c r="K4" s="419"/>
    </row>
    <row r="5" spans="1:11" ht="18.75">
      <c r="A5" s="420"/>
      <c r="B5" s="420"/>
      <c r="C5" s="420"/>
      <c r="D5" s="420"/>
      <c r="E5" s="420"/>
      <c r="F5" s="423" t="s">
        <v>1062</v>
      </c>
      <c r="G5" s="423" t="s">
        <v>1063</v>
      </c>
      <c r="H5" s="423" t="s">
        <v>1064</v>
      </c>
      <c r="I5" s="423" t="s">
        <v>1065</v>
      </c>
      <c r="J5" s="423" t="s">
        <v>1066</v>
      </c>
      <c r="K5" s="420"/>
    </row>
    <row r="6" spans="1:11" ht="18.75">
      <c r="A6" s="424" t="s">
        <v>840</v>
      </c>
      <c r="B6" s="424"/>
      <c r="C6" s="425" t="s">
        <v>965</v>
      </c>
      <c r="D6" s="425" t="s">
        <v>1067</v>
      </c>
      <c r="E6" s="425" t="s">
        <v>969</v>
      </c>
      <c r="F6" s="425" t="s">
        <v>966</v>
      </c>
      <c r="G6" s="425" t="s">
        <v>966</v>
      </c>
      <c r="H6" s="425" t="s">
        <v>1068</v>
      </c>
      <c r="I6" s="425" t="s">
        <v>1069</v>
      </c>
      <c r="J6" s="425" t="s">
        <v>1069</v>
      </c>
      <c r="K6" s="425" t="s">
        <v>1070</v>
      </c>
    </row>
    <row r="7" spans="1:11" ht="15.75">
      <c r="A7" s="311" t="s">
        <v>851</v>
      </c>
      <c r="B7" s="427"/>
      <c r="C7" s="292">
        <v>560.112</v>
      </c>
      <c r="D7" s="292">
        <v>651.052</v>
      </c>
      <c r="E7" s="292">
        <v>337.273</v>
      </c>
      <c r="F7" s="292">
        <v>106.151</v>
      </c>
      <c r="G7" s="292">
        <v>84.035</v>
      </c>
      <c r="H7" s="292">
        <v>196.957</v>
      </c>
      <c r="I7" s="292">
        <v>64.147</v>
      </c>
      <c r="J7" s="292">
        <v>6.109</v>
      </c>
      <c r="K7" s="288">
        <v>2005.836</v>
      </c>
    </row>
    <row r="8" spans="1:11" ht="15.75">
      <c r="A8" s="311" t="s">
        <v>887</v>
      </c>
      <c r="B8" s="427"/>
      <c r="C8" s="292">
        <v>618.183</v>
      </c>
      <c r="D8" s="292">
        <v>805.776</v>
      </c>
      <c r="E8" s="292">
        <v>348.912</v>
      </c>
      <c r="F8" s="292">
        <v>86.366</v>
      </c>
      <c r="G8" s="292">
        <v>123.36</v>
      </c>
      <c r="H8" s="292">
        <v>116.9</v>
      </c>
      <c r="I8" s="292">
        <v>77.2</v>
      </c>
      <c r="J8" s="292">
        <v>40.9</v>
      </c>
      <c r="K8" s="288">
        <v>2217.645</v>
      </c>
    </row>
    <row r="9" spans="1:11" ht="15.75">
      <c r="A9" s="311" t="s">
        <v>853</v>
      </c>
      <c r="B9" s="427"/>
      <c r="C9" s="292">
        <v>635.259</v>
      </c>
      <c r="D9" s="292">
        <v>1050.822</v>
      </c>
      <c r="E9" s="292">
        <v>343.883</v>
      </c>
      <c r="F9" s="292">
        <v>60.316</v>
      </c>
      <c r="G9" s="292">
        <v>61.431</v>
      </c>
      <c r="H9" s="292">
        <v>144.438</v>
      </c>
      <c r="I9" s="292">
        <v>131.208</v>
      </c>
      <c r="J9" s="292">
        <v>37.884</v>
      </c>
      <c r="K9" s="288">
        <v>2465.241</v>
      </c>
    </row>
    <row r="10" spans="1:11" ht="15.75">
      <c r="A10" s="311" t="s">
        <v>854</v>
      </c>
      <c r="B10" s="151"/>
      <c r="C10" s="292">
        <v>749.714</v>
      </c>
      <c r="D10" s="292">
        <v>1354.734</v>
      </c>
      <c r="E10" s="292">
        <v>378.616</v>
      </c>
      <c r="F10" s="292">
        <v>44.521</v>
      </c>
      <c r="G10" s="292">
        <v>44.689</v>
      </c>
      <c r="H10" s="292">
        <v>175.31</v>
      </c>
      <c r="I10" s="292">
        <v>136.649</v>
      </c>
      <c r="J10" s="292">
        <v>87.855</v>
      </c>
      <c r="K10" s="288">
        <v>2972.088</v>
      </c>
    </row>
    <row r="11" spans="1:11" ht="15.75">
      <c r="A11" s="311" t="s">
        <v>855</v>
      </c>
      <c r="B11" s="151"/>
      <c r="C11" s="151">
        <v>809.161</v>
      </c>
      <c r="D11" s="151">
        <v>1889.703</v>
      </c>
      <c r="E11" s="151">
        <v>421.636</v>
      </c>
      <c r="F11" s="151">
        <v>40.999</v>
      </c>
      <c r="G11" s="151">
        <v>185.763</v>
      </c>
      <c r="H11" s="151">
        <v>243.97</v>
      </c>
      <c r="I11" s="151">
        <v>130.615</v>
      </c>
      <c r="J11" s="151">
        <v>119.698</v>
      </c>
      <c r="K11" s="158">
        <v>3841.545</v>
      </c>
    </row>
    <row r="12" spans="1:11" ht="15.75">
      <c r="A12" s="311" t="s">
        <v>856</v>
      </c>
      <c r="B12" s="151"/>
      <c r="C12" s="151">
        <v>1196.7</v>
      </c>
      <c r="D12" s="151">
        <v>2919.5</v>
      </c>
      <c r="E12" s="151">
        <v>500.1</v>
      </c>
      <c r="F12" s="151">
        <v>70</v>
      </c>
      <c r="G12" s="151">
        <v>136.7</v>
      </c>
      <c r="H12" s="151">
        <v>345.2</v>
      </c>
      <c r="I12" s="151">
        <v>138.6</v>
      </c>
      <c r="J12" s="151">
        <v>117</v>
      </c>
      <c r="K12" s="158">
        <v>5423.9</v>
      </c>
    </row>
    <row r="13" spans="1:11" ht="15.75">
      <c r="A13" s="296">
        <v>1999</v>
      </c>
      <c r="B13" s="151"/>
      <c r="C13" s="151">
        <v>1403.76</v>
      </c>
      <c r="D13" s="151">
        <v>3541.776</v>
      </c>
      <c r="E13" s="151">
        <v>596.16</v>
      </c>
      <c r="F13" s="151">
        <v>7.073</v>
      </c>
      <c r="G13" s="151">
        <v>347.86</v>
      </c>
      <c r="H13" s="151">
        <v>573.755</v>
      </c>
      <c r="I13" s="151">
        <v>195.056</v>
      </c>
      <c r="J13" s="151">
        <v>91.045</v>
      </c>
      <c r="K13" s="158">
        <v>6756.485</v>
      </c>
    </row>
    <row r="14" spans="1:11" ht="15.75">
      <c r="A14" s="296">
        <v>2000</v>
      </c>
      <c r="B14" s="154"/>
      <c r="C14" s="154">
        <v>1503.832</v>
      </c>
      <c r="D14" s="154">
        <v>3391.678</v>
      </c>
      <c r="E14" s="154">
        <v>671.938</v>
      </c>
      <c r="F14" s="154">
        <v>6.128</v>
      </c>
      <c r="G14" s="154">
        <v>231.517</v>
      </c>
      <c r="H14" s="154">
        <v>921.42</v>
      </c>
      <c r="I14" s="154">
        <v>143.667</v>
      </c>
      <c r="J14" s="154">
        <v>42.104</v>
      </c>
      <c r="K14" s="303">
        <v>6912.284000000001</v>
      </c>
    </row>
    <row r="15" spans="1:11" ht="15.75">
      <c r="A15" s="296">
        <v>2001</v>
      </c>
      <c r="B15" s="154"/>
      <c r="C15" s="154">
        <v>1984.996</v>
      </c>
      <c r="D15" s="154">
        <v>5166</v>
      </c>
      <c r="E15" s="154">
        <v>838.701</v>
      </c>
      <c r="F15" s="154">
        <v>13.404</v>
      </c>
      <c r="G15" s="154">
        <v>112.312</v>
      </c>
      <c r="H15" s="154">
        <v>890.066</v>
      </c>
      <c r="I15" s="154">
        <v>203.387</v>
      </c>
      <c r="J15" s="154">
        <v>24.584</v>
      </c>
      <c r="K15" s="303">
        <v>9233.45</v>
      </c>
    </row>
    <row r="16" spans="1:11" ht="15.75">
      <c r="A16" s="492">
        <v>2002</v>
      </c>
      <c r="B16" s="333"/>
      <c r="C16" s="154">
        <v>2112.842</v>
      </c>
      <c r="D16" s="154">
        <v>4563.145</v>
      </c>
      <c r="E16" s="154">
        <v>1008.139</v>
      </c>
      <c r="F16" s="154">
        <v>181.976</v>
      </c>
      <c r="G16" s="154">
        <v>40.613</v>
      </c>
      <c r="H16" s="154">
        <v>900.882</v>
      </c>
      <c r="I16" s="154">
        <v>144.887</v>
      </c>
      <c r="J16" s="154">
        <v>30.387</v>
      </c>
      <c r="K16" s="303">
        <v>8982.871000000003</v>
      </c>
    </row>
    <row r="17" spans="1:11" ht="15.75">
      <c r="A17" s="332"/>
      <c r="B17" s="154"/>
      <c r="C17" s="154"/>
      <c r="D17" s="154"/>
      <c r="E17" s="154"/>
      <c r="F17" s="154"/>
      <c r="G17" s="154"/>
      <c r="H17" s="154"/>
      <c r="I17" s="154"/>
      <c r="J17" s="154"/>
      <c r="K17" s="303"/>
    </row>
    <row r="18" spans="1:11" ht="15.75">
      <c r="A18" s="492">
        <v>2003</v>
      </c>
      <c r="B18" s="434" t="s">
        <v>591</v>
      </c>
      <c r="C18" s="154">
        <v>1956.657</v>
      </c>
      <c r="D18" s="154">
        <v>5115.323</v>
      </c>
      <c r="E18" s="154">
        <v>994</v>
      </c>
      <c r="F18" s="154">
        <v>252.701</v>
      </c>
      <c r="G18" s="154">
        <v>49.335</v>
      </c>
      <c r="H18" s="154">
        <v>928.358</v>
      </c>
      <c r="I18" s="154">
        <v>141.838</v>
      </c>
      <c r="J18" s="154">
        <v>16.131</v>
      </c>
      <c r="K18" s="303">
        <v>9454.342999999999</v>
      </c>
    </row>
    <row r="19" spans="1:11" ht="15.75">
      <c r="A19" s="492"/>
      <c r="B19" s="434" t="s">
        <v>592</v>
      </c>
      <c r="C19" s="154">
        <v>1966.071</v>
      </c>
      <c r="D19" s="154">
        <v>5041.701</v>
      </c>
      <c r="E19" s="154">
        <v>1009.472</v>
      </c>
      <c r="F19" s="154">
        <v>186.981</v>
      </c>
      <c r="G19" s="154">
        <v>56.83</v>
      </c>
      <c r="H19" s="154">
        <v>1005.874</v>
      </c>
      <c r="I19" s="154">
        <v>134.141</v>
      </c>
      <c r="J19" s="154">
        <v>15.678</v>
      </c>
      <c r="K19" s="303">
        <v>9416.748</v>
      </c>
    </row>
    <row r="20" spans="1:11" ht="15.75">
      <c r="A20" s="333"/>
      <c r="B20" s="431" t="s">
        <v>593</v>
      </c>
      <c r="C20" s="152">
        <v>2221.825</v>
      </c>
      <c r="D20" s="152">
        <v>4964.55</v>
      </c>
      <c r="E20" s="152">
        <v>1053.551</v>
      </c>
      <c r="F20" s="152">
        <v>169.803</v>
      </c>
      <c r="G20" s="152">
        <v>56.053</v>
      </c>
      <c r="H20" s="152">
        <v>879.069</v>
      </c>
      <c r="I20" s="152">
        <v>134.28</v>
      </c>
      <c r="J20" s="152">
        <v>16.01</v>
      </c>
      <c r="K20" s="304">
        <v>9495.190999999999</v>
      </c>
    </row>
    <row r="21" spans="1:11" ht="15.75">
      <c r="A21" s="333"/>
      <c r="B21" s="431" t="s">
        <v>594</v>
      </c>
      <c r="C21" s="152">
        <v>2510.86</v>
      </c>
      <c r="D21" s="152">
        <v>5055.278</v>
      </c>
      <c r="E21" s="152">
        <v>1057.966</v>
      </c>
      <c r="F21" s="152">
        <v>203.603</v>
      </c>
      <c r="G21" s="152">
        <v>62.505</v>
      </c>
      <c r="H21" s="152">
        <v>948.704</v>
      </c>
      <c r="I21" s="152">
        <v>149.36</v>
      </c>
      <c r="J21" s="152">
        <v>16.471</v>
      </c>
      <c r="K21" s="304">
        <v>10004.747</v>
      </c>
    </row>
    <row r="22" spans="1:11" ht="15.75">
      <c r="A22" s="333"/>
      <c r="B22" s="431" t="s">
        <v>595</v>
      </c>
      <c r="C22" s="152">
        <v>2327.736</v>
      </c>
      <c r="D22" s="152">
        <v>5125.197</v>
      </c>
      <c r="E22" s="152">
        <v>1070.204</v>
      </c>
      <c r="F22" s="152">
        <v>220.183</v>
      </c>
      <c r="G22" s="152">
        <v>43.624</v>
      </c>
      <c r="H22" s="152">
        <v>903.209</v>
      </c>
      <c r="I22" s="152">
        <v>152.669</v>
      </c>
      <c r="J22" s="152">
        <v>17.841</v>
      </c>
      <c r="K22" s="304">
        <v>9860.663</v>
      </c>
    </row>
    <row r="23" spans="1:11" ht="15.75">
      <c r="A23" s="333"/>
      <c r="B23" s="431" t="s">
        <v>596</v>
      </c>
      <c r="C23" s="152">
        <v>2464.954</v>
      </c>
      <c r="D23" s="152">
        <v>4578.308</v>
      </c>
      <c r="E23" s="152">
        <v>1094.096</v>
      </c>
      <c r="F23" s="152">
        <v>177.654</v>
      </c>
      <c r="G23" s="152">
        <v>45.161</v>
      </c>
      <c r="H23" s="152">
        <v>818.225</v>
      </c>
      <c r="I23" s="152">
        <v>156.229</v>
      </c>
      <c r="J23" s="152">
        <v>117.183</v>
      </c>
      <c r="K23" s="304">
        <v>9451.81</v>
      </c>
    </row>
    <row r="24" spans="1:11" ht="15.75">
      <c r="A24" s="333"/>
      <c r="B24" s="431" t="s">
        <v>597</v>
      </c>
      <c r="C24" s="152">
        <v>2205.681</v>
      </c>
      <c r="D24" s="152">
        <v>5692.662</v>
      </c>
      <c r="E24" s="152">
        <v>1123.065</v>
      </c>
      <c r="F24" s="152">
        <v>186.444</v>
      </c>
      <c r="G24" s="152">
        <v>63.829</v>
      </c>
      <c r="H24" s="152">
        <v>781.549</v>
      </c>
      <c r="I24" s="152">
        <v>165.902</v>
      </c>
      <c r="J24" s="152">
        <v>20.742</v>
      </c>
      <c r="K24" s="304">
        <v>10239.874</v>
      </c>
    </row>
    <row r="25" spans="1:11" ht="15.75">
      <c r="A25" s="333"/>
      <c r="B25" s="431" t="s">
        <v>598</v>
      </c>
      <c r="C25" s="152">
        <v>2315.531</v>
      </c>
      <c r="D25" s="152">
        <v>5399.893</v>
      </c>
      <c r="E25" s="152">
        <v>1132.096</v>
      </c>
      <c r="F25" s="152">
        <v>273.041</v>
      </c>
      <c r="G25" s="152">
        <v>70.336</v>
      </c>
      <c r="H25" s="152">
        <v>857.723</v>
      </c>
      <c r="I25" s="152">
        <v>157.48</v>
      </c>
      <c r="J25" s="152">
        <v>15.908</v>
      </c>
      <c r="K25" s="304">
        <v>10222.007999999998</v>
      </c>
    </row>
    <row r="26" spans="1:11" ht="15.75">
      <c r="A26" s="332"/>
      <c r="B26" s="431" t="s">
        <v>599</v>
      </c>
      <c r="C26" s="152">
        <v>2346.047</v>
      </c>
      <c r="D26" s="152">
        <v>5137.982</v>
      </c>
      <c r="E26" s="152">
        <v>1153.717</v>
      </c>
      <c r="F26" s="152">
        <v>278.893</v>
      </c>
      <c r="G26" s="152">
        <v>59.988</v>
      </c>
      <c r="H26" s="152">
        <v>889.368</v>
      </c>
      <c r="I26" s="152">
        <v>152.571</v>
      </c>
      <c r="J26" s="152">
        <v>16.097</v>
      </c>
      <c r="K26" s="304">
        <v>10034.663</v>
      </c>
    </row>
    <row r="27" spans="1:11" ht="15.75">
      <c r="A27" s="332"/>
      <c r="B27" s="431" t="s">
        <v>600</v>
      </c>
      <c r="C27" s="152">
        <v>2524.894</v>
      </c>
      <c r="D27" s="152">
        <v>6200.553</v>
      </c>
      <c r="E27" s="152">
        <v>1154.027</v>
      </c>
      <c r="F27" s="152">
        <v>274.293</v>
      </c>
      <c r="G27" s="152">
        <v>63.199</v>
      </c>
      <c r="H27" s="152">
        <v>868.598</v>
      </c>
      <c r="I27" s="152">
        <v>143.124</v>
      </c>
      <c r="J27" s="152">
        <v>18.467</v>
      </c>
      <c r="K27" s="304">
        <v>11247.155</v>
      </c>
    </row>
    <row r="28" spans="1:11" ht="15.75">
      <c r="A28" s="332"/>
      <c r="B28" s="431" t="s">
        <v>601</v>
      </c>
      <c r="C28" s="152">
        <v>2561.727</v>
      </c>
      <c r="D28" s="152">
        <v>6052.308</v>
      </c>
      <c r="E28" s="152">
        <v>1173.93</v>
      </c>
      <c r="F28" s="152">
        <v>396.093</v>
      </c>
      <c r="G28" s="152">
        <v>72.849</v>
      </c>
      <c r="H28" s="152">
        <v>709.316</v>
      </c>
      <c r="I28" s="152">
        <v>148.812</v>
      </c>
      <c r="J28" s="152">
        <v>18.629</v>
      </c>
      <c r="K28" s="304">
        <v>11133.664000000002</v>
      </c>
    </row>
    <row r="29" spans="1:11" ht="15.75">
      <c r="A29" s="333"/>
      <c r="B29" s="431" t="s">
        <v>590</v>
      </c>
      <c r="C29" s="152">
        <v>2376.961</v>
      </c>
      <c r="D29" s="152">
        <v>5221.014</v>
      </c>
      <c r="E29" s="152">
        <v>1174.805</v>
      </c>
      <c r="F29" s="152">
        <v>335.65</v>
      </c>
      <c r="G29" s="152">
        <v>71.471</v>
      </c>
      <c r="H29" s="152">
        <v>1218.704</v>
      </c>
      <c r="I29" s="152">
        <v>159.132</v>
      </c>
      <c r="J29" s="152">
        <v>16.47</v>
      </c>
      <c r="K29" s="304">
        <v>10574.206999999999</v>
      </c>
    </row>
    <row r="30" spans="1:11" ht="15.75">
      <c r="A30" s="333"/>
      <c r="B30" s="431"/>
      <c r="C30" s="152"/>
      <c r="D30" s="152"/>
      <c r="E30" s="152"/>
      <c r="F30" s="152"/>
      <c r="G30" s="152"/>
      <c r="H30" s="152"/>
      <c r="I30" s="152"/>
      <c r="J30" s="152"/>
      <c r="K30" s="304"/>
    </row>
    <row r="31" spans="1:11" ht="15.75">
      <c r="A31" s="492">
        <v>2004</v>
      </c>
      <c r="B31" s="434" t="s">
        <v>591</v>
      </c>
      <c r="C31" s="152">
        <v>2323.347</v>
      </c>
      <c r="D31" s="152">
        <v>6081.725</v>
      </c>
      <c r="E31" s="152">
        <v>1180.337</v>
      </c>
      <c r="F31" s="152">
        <v>280.683</v>
      </c>
      <c r="G31" s="152">
        <v>52.059</v>
      </c>
      <c r="H31" s="152">
        <v>999.682</v>
      </c>
      <c r="I31" s="152">
        <v>156.197</v>
      </c>
      <c r="J31" s="152">
        <v>17.82</v>
      </c>
      <c r="K31" s="304">
        <v>11091.85</v>
      </c>
    </row>
    <row r="32" spans="1:11" ht="15.75">
      <c r="A32" s="492"/>
      <c r="B32" s="434" t="s">
        <v>592</v>
      </c>
      <c r="C32" s="152">
        <v>2575.039</v>
      </c>
      <c r="D32" s="152">
        <v>5212.234</v>
      </c>
      <c r="E32" s="152">
        <v>1195.827</v>
      </c>
      <c r="F32" s="152">
        <v>281.423</v>
      </c>
      <c r="G32" s="152">
        <v>54.821</v>
      </c>
      <c r="H32" s="152">
        <v>935.236</v>
      </c>
      <c r="I32" s="152">
        <v>185.469</v>
      </c>
      <c r="J32" s="152">
        <v>51.635</v>
      </c>
      <c r="K32" s="304">
        <v>10491.684000000001</v>
      </c>
    </row>
    <row r="33" spans="1:11" ht="15.75">
      <c r="A33" s="492"/>
      <c r="B33" s="431" t="s">
        <v>593</v>
      </c>
      <c r="C33" s="152">
        <v>2534.329</v>
      </c>
      <c r="D33" s="152">
        <v>5270.142</v>
      </c>
      <c r="E33" s="152">
        <v>1176.558</v>
      </c>
      <c r="F33" s="152">
        <v>21.188</v>
      </c>
      <c r="G33" s="152">
        <v>330.194</v>
      </c>
      <c r="H33" s="152">
        <v>1218.905</v>
      </c>
      <c r="I33" s="152">
        <v>199.922</v>
      </c>
      <c r="J33" s="152">
        <v>199.395</v>
      </c>
      <c r="K33" s="304">
        <v>10950.633</v>
      </c>
    </row>
    <row r="34" spans="1:11" ht="15.75">
      <c r="A34" s="492"/>
      <c r="B34" s="431" t="s">
        <v>594</v>
      </c>
      <c r="C34" s="152">
        <v>2762.206</v>
      </c>
      <c r="D34" s="152">
        <v>5394.699</v>
      </c>
      <c r="E34" s="152">
        <v>1192.099</v>
      </c>
      <c r="F34" s="152">
        <v>23.33</v>
      </c>
      <c r="G34" s="152">
        <v>109.72</v>
      </c>
      <c r="H34" s="152">
        <v>2243.26</v>
      </c>
      <c r="I34" s="152">
        <v>235.651</v>
      </c>
      <c r="J34" s="152">
        <v>197.987</v>
      </c>
      <c r="K34" s="304">
        <v>12158.951999999997</v>
      </c>
    </row>
    <row r="35" spans="1:11" ht="15.75">
      <c r="A35" s="492"/>
      <c r="B35" s="431" t="s">
        <v>595</v>
      </c>
      <c r="C35" s="152">
        <v>3095.57</v>
      </c>
      <c r="D35" s="152">
        <v>6047.014</v>
      </c>
      <c r="E35" s="152">
        <v>1226.239</v>
      </c>
      <c r="F35" s="152">
        <v>73.744</v>
      </c>
      <c r="G35" s="152">
        <v>54.065</v>
      </c>
      <c r="H35" s="152">
        <v>1741.879</v>
      </c>
      <c r="I35" s="152">
        <v>394.938</v>
      </c>
      <c r="J35" s="152">
        <v>198.039</v>
      </c>
      <c r="K35" s="304">
        <v>12831.488000000003</v>
      </c>
    </row>
    <row r="36" spans="1:11" ht="15.75">
      <c r="A36" s="492"/>
      <c r="B36" s="431" t="s">
        <v>596</v>
      </c>
      <c r="C36" s="152">
        <v>2974.349</v>
      </c>
      <c r="D36" s="152">
        <v>5674.544</v>
      </c>
      <c r="E36" s="152">
        <v>1229.468</v>
      </c>
      <c r="F36" s="152">
        <v>69.678</v>
      </c>
      <c r="G36" s="152">
        <v>58.077</v>
      </c>
      <c r="H36" s="152">
        <v>1469.965</v>
      </c>
      <c r="I36" s="152">
        <v>504.598</v>
      </c>
      <c r="J36" s="152">
        <v>98.665</v>
      </c>
      <c r="K36" s="304">
        <v>12079.219000000001</v>
      </c>
    </row>
    <row r="37" spans="1:11" ht="15.75">
      <c r="A37" s="333"/>
      <c r="B37" s="431" t="s">
        <v>597</v>
      </c>
      <c r="C37" s="152">
        <v>2841.629</v>
      </c>
      <c r="D37" s="152">
        <v>5623.205</v>
      </c>
      <c r="E37" s="152">
        <v>1248.644</v>
      </c>
      <c r="F37" s="152">
        <v>333.448</v>
      </c>
      <c r="G37" s="152">
        <v>57.837</v>
      </c>
      <c r="H37" s="152">
        <v>1147.153</v>
      </c>
      <c r="I37" s="152">
        <v>332.023</v>
      </c>
      <c r="J37" s="152">
        <v>101.863</v>
      </c>
      <c r="K37" s="304">
        <v>11685.801999999998</v>
      </c>
    </row>
    <row r="38" spans="1:11" ht="15.75">
      <c r="A38" s="333"/>
      <c r="B38" s="431" t="s">
        <v>598</v>
      </c>
      <c r="C38" s="152">
        <v>2723.604</v>
      </c>
      <c r="D38" s="152">
        <v>5773.451</v>
      </c>
      <c r="E38" s="152">
        <v>1283.805</v>
      </c>
      <c r="F38" s="152">
        <v>339.623</v>
      </c>
      <c r="G38" s="152">
        <v>61.204</v>
      </c>
      <c r="H38" s="152">
        <v>1238.585</v>
      </c>
      <c r="I38" s="152">
        <v>322.817</v>
      </c>
      <c r="J38" s="152">
        <v>102.194</v>
      </c>
      <c r="K38" s="304">
        <v>11845.283</v>
      </c>
    </row>
    <row r="39" spans="1:11" ht="15.75">
      <c r="A39" s="333"/>
      <c r="B39" s="431" t="s">
        <v>599</v>
      </c>
      <c r="C39" s="152">
        <v>2760.015</v>
      </c>
      <c r="D39" s="152">
        <v>5782.703</v>
      </c>
      <c r="E39" s="152">
        <v>1287.043</v>
      </c>
      <c r="F39" s="152">
        <v>264.801</v>
      </c>
      <c r="G39" s="152">
        <v>45.757</v>
      </c>
      <c r="H39" s="152">
        <v>1192.056</v>
      </c>
      <c r="I39" s="152">
        <v>324.562</v>
      </c>
      <c r="J39" s="152">
        <v>99.809</v>
      </c>
      <c r="K39" s="304">
        <v>11756.746</v>
      </c>
    </row>
    <row r="40" spans="1:11" ht="15.75">
      <c r="A40" s="333"/>
      <c r="B40" s="431" t="s">
        <v>600</v>
      </c>
      <c r="C40" s="152">
        <v>2978.089</v>
      </c>
      <c r="D40" s="152">
        <v>5469.187</v>
      </c>
      <c r="E40" s="152">
        <v>1307.731</v>
      </c>
      <c r="F40" s="152">
        <v>83.109</v>
      </c>
      <c r="G40" s="152">
        <v>47.678</v>
      </c>
      <c r="H40" s="152">
        <v>1307.771</v>
      </c>
      <c r="I40" s="152">
        <v>319.468</v>
      </c>
      <c r="J40" s="152">
        <v>101.867</v>
      </c>
      <c r="K40" s="304">
        <v>11614.9</v>
      </c>
    </row>
    <row r="41" spans="1:11" ht="15.75">
      <c r="A41" s="333"/>
      <c r="B41" s="431" t="s">
        <v>601</v>
      </c>
      <c r="C41" s="152">
        <v>2968.008</v>
      </c>
      <c r="D41" s="152">
        <v>5864.327</v>
      </c>
      <c r="E41" s="152">
        <v>1303.871</v>
      </c>
      <c r="F41" s="152">
        <v>75.466</v>
      </c>
      <c r="G41" s="152">
        <v>47.306</v>
      </c>
      <c r="H41" s="152">
        <v>1272.577</v>
      </c>
      <c r="I41" s="152">
        <v>368.695</v>
      </c>
      <c r="J41" s="152">
        <v>105.25</v>
      </c>
      <c r="K41" s="304">
        <v>12005.5</v>
      </c>
    </row>
    <row r="42" spans="1:11" ht="15.75">
      <c r="A42" s="333"/>
      <c r="B42" s="431" t="s">
        <v>590</v>
      </c>
      <c r="C42" s="152">
        <v>3051.447</v>
      </c>
      <c r="D42" s="152">
        <v>5497.363</v>
      </c>
      <c r="E42" s="152">
        <v>1305.208</v>
      </c>
      <c r="F42" s="152">
        <v>60.51</v>
      </c>
      <c r="G42" s="152">
        <v>50.567</v>
      </c>
      <c r="H42" s="152">
        <v>1410.722</v>
      </c>
      <c r="I42" s="152">
        <v>394.964</v>
      </c>
      <c r="J42" s="152">
        <v>105.085</v>
      </c>
      <c r="K42" s="304">
        <v>11875.866</v>
      </c>
    </row>
    <row r="43" spans="1:11" ht="15.75">
      <c r="A43" s="333"/>
      <c r="B43" s="431"/>
      <c r="C43" s="152"/>
      <c r="D43" s="152"/>
      <c r="E43" s="152"/>
      <c r="F43" s="152"/>
      <c r="G43" s="152"/>
      <c r="H43" s="152"/>
      <c r="I43" s="152"/>
      <c r="J43" s="152"/>
      <c r="K43" s="304"/>
    </row>
    <row r="44" spans="1:11" ht="15.75">
      <c r="A44" s="492">
        <v>2005</v>
      </c>
      <c r="B44" s="434" t="s">
        <v>591</v>
      </c>
      <c r="C44" s="152">
        <v>3144.815</v>
      </c>
      <c r="D44" s="152">
        <v>5931.149</v>
      </c>
      <c r="E44" s="152">
        <v>1291.77</v>
      </c>
      <c r="F44" s="152">
        <v>70.185</v>
      </c>
      <c r="G44" s="152">
        <v>48.31</v>
      </c>
      <c r="H44" s="152">
        <v>1594.433</v>
      </c>
      <c r="I44" s="152">
        <v>392.929</v>
      </c>
      <c r="J44" s="152">
        <v>106.074</v>
      </c>
      <c r="K44" s="304">
        <v>12579.665</v>
      </c>
    </row>
    <row r="45" spans="1:11" ht="15.75">
      <c r="A45" s="492"/>
      <c r="B45" s="434" t="s">
        <v>592</v>
      </c>
      <c r="C45" s="152">
        <v>3095.801</v>
      </c>
      <c r="D45" s="152">
        <v>6296.828</v>
      </c>
      <c r="E45" s="152">
        <v>1307.905</v>
      </c>
      <c r="F45" s="152">
        <v>91.404</v>
      </c>
      <c r="G45" s="152">
        <v>60.835</v>
      </c>
      <c r="H45" s="152">
        <v>1340.752</v>
      </c>
      <c r="I45" s="152">
        <v>408.039</v>
      </c>
      <c r="J45" s="152">
        <v>107.639</v>
      </c>
      <c r="K45" s="304">
        <v>12709.203000000001</v>
      </c>
    </row>
    <row r="46" spans="1:11" ht="15.75">
      <c r="A46" s="492"/>
      <c r="B46" s="431" t="s">
        <v>593</v>
      </c>
      <c r="C46" s="152">
        <v>2980.781</v>
      </c>
      <c r="D46" s="152">
        <v>6157.228</v>
      </c>
      <c r="E46" s="152">
        <v>1304.409</v>
      </c>
      <c r="F46" s="152">
        <v>86.815</v>
      </c>
      <c r="G46" s="152">
        <v>61.721</v>
      </c>
      <c r="H46" s="152">
        <v>1516.08</v>
      </c>
      <c r="I46" s="152">
        <v>333.917</v>
      </c>
      <c r="J46" s="152">
        <v>108.012</v>
      </c>
      <c r="K46" s="304">
        <v>12548.963</v>
      </c>
    </row>
    <row r="47" spans="1:11" ht="15.75">
      <c r="A47" s="333"/>
      <c r="B47" s="431" t="s">
        <v>594</v>
      </c>
      <c r="C47" s="152">
        <v>3286.964</v>
      </c>
      <c r="D47" s="152">
        <v>7496.182</v>
      </c>
      <c r="E47" s="152">
        <v>1328.403</v>
      </c>
      <c r="F47" s="152">
        <v>55.134</v>
      </c>
      <c r="G47" s="152">
        <v>60.359</v>
      </c>
      <c r="H47" s="152">
        <v>1592.204</v>
      </c>
      <c r="I47" s="152">
        <v>550.227</v>
      </c>
      <c r="J47" s="152">
        <v>113.964</v>
      </c>
      <c r="K47" s="304">
        <v>14483.437000000002</v>
      </c>
    </row>
    <row r="48" spans="1:11" ht="15.75">
      <c r="A48" s="333"/>
      <c r="B48" s="431" t="s">
        <v>595</v>
      </c>
      <c r="C48" s="152">
        <v>3183.922</v>
      </c>
      <c r="D48" s="152">
        <v>6130.71</v>
      </c>
      <c r="E48" s="152">
        <v>1337.027</v>
      </c>
      <c r="F48" s="152">
        <v>190.216</v>
      </c>
      <c r="G48" s="152">
        <v>64.793</v>
      </c>
      <c r="H48" s="152">
        <v>1472.5</v>
      </c>
      <c r="I48" s="152">
        <v>582.205</v>
      </c>
      <c r="J48" s="152">
        <v>113.434</v>
      </c>
      <c r="K48" s="304">
        <v>13074.806999999999</v>
      </c>
    </row>
    <row r="49" spans="1:11" ht="15.75">
      <c r="A49" s="332"/>
      <c r="B49" s="431" t="s">
        <v>596</v>
      </c>
      <c r="C49" s="152">
        <v>3255.69</v>
      </c>
      <c r="D49" s="152">
        <v>6637.045</v>
      </c>
      <c r="E49" s="152">
        <v>1345.648</v>
      </c>
      <c r="F49" s="152">
        <v>52.317</v>
      </c>
      <c r="G49" s="152">
        <v>68.635</v>
      </c>
      <c r="H49" s="152">
        <v>897.472</v>
      </c>
      <c r="I49" s="152">
        <v>380.991</v>
      </c>
      <c r="J49" s="152">
        <v>93.832</v>
      </c>
      <c r="K49" s="304">
        <v>12731.63</v>
      </c>
    </row>
    <row r="50" spans="1:11" ht="15.75">
      <c r="A50" s="333"/>
      <c r="B50" s="431" t="s">
        <v>597</v>
      </c>
      <c r="C50" s="152">
        <v>3092.884</v>
      </c>
      <c r="D50" s="152">
        <v>6781.557</v>
      </c>
      <c r="E50" s="152">
        <v>1375.242</v>
      </c>
      <c r="F50" s="152">
        <v>53.132</v>
      </c>
      <c r="G50" s="152">
        <v>78.593</v>
      </c>
      <c r="H50" s="152">
        <v>957.741</v>
      </c>
      <c r="I50" s="152">
        <v>362.518</v>
      </c>
      <c r="J50" s="152">
        <v>82.242</v>
      </c>
      <c r="K50" s="304">
        <v>12783.909</v>
      </c>
    </row>
    <row r="51" spans="1:11" ht="15.75">
      <c r="A51" s="333"/>
      <c r="B51" s="431" t="s">
        <v>598</v>
      </c>
      <c r="C51" s="152">
        <v>3468.028</v>
      </c>
      <c r="D51" s="152">
        <v>6483.021</v>
      </c>
      <c r="E51" s="152">
        <v>1341.708</v>
      </c>
      <c r="F51" s="152">
        <v>41.51</v>
      </c>
      <c r="G51" s="152">
        <v>79.123</v>
      </c>
      <c r="H51" s="152">
        <v>1360.134</v>
      </c>
      <c r="I51" s="152">
        <v>443.47</v>
      </c>
      <c r="J51" s="152">
        <v>80.072</v>
      </c>
      <c r="K51" s="304">
        <v>13297.065999999999</v>
      </c>
    </row>
    <row r="52" spans="1:11" ht="15.75">
      <c r="A52" s="333"/>
      <c r="B52" s="431" t="s">
        <v>599</v>
      </c>
      <c r="C52" s="152">
        <v>3722.176</v>
      </c>
      <c r="D52" s="152">
        <v>6528.366</v>
      </c>
      <c r="E52" s="152">
        <v>1342.945</v>
      </c>
      <c r="F52" s="152">
        <v>49.448</v>
      </c>
      <c r="G52" s="152">
        <v>58.904</v>
      </c>
      <c r="H52" s="152">
        <v>1434.014</v>
      </c>
      <c r="I52" s="152">
        <v>570.598</v>
      </c>
      <c r="J52" s="152">
        <v>84.619</v>
      </c>
      <c r="K52" s="304">
        <v>13791.07</v>
      </c>
    </row>
    <row r="53" spans="1:11" ht="15.75">
      <c r="A53" s="333"/>
      <c r="B53" s="431" t="s">
        <v>600</v>
      </c>
      <c r="C53" s="152">
        <v>3331.817</v>
      </c>
      <c r="D53" s="152">
        <v>6858.417</v>
      </c>
      <c r="E53" s="152">
        <v>1329.381</v>
      </c>
      <c r="F53" s="152">
        <v>39.059</v>
      </c>
      <c r="G53" s="152">
        <v>59.19</v>
      </c>
      <c r="H53" s="152">
        <v>1565.495</v>
      </c>
      <c r="I53" s="152">
        <v>555.048</v>
      </c>
      <c r="J53" s="152">
        <v>88.892</v>
      </c>
      <c r="K53" s="304">
        <v>13827.299</v>
      </c>
    </row>
    <row r="54" spans="1:11" ht="15.75">
      <c r="A54" s="333"/>
      <c r="B54" s="431" t="s">
        <v>601</v>
      </c>
      <c r="C54" s="152">
        <v>3363.255</v>
      </c>
      <c r="D54" s="152">
        <v>7068.751</v>
      </c>
      <c r="E54" s="152">
        <v>1327.731</v>
      </c>
      <c r="F54" s="152">
        <v>77.42</v>
      </c>
      <c r="G54" s="152">
        <v>58.505</v>
      </c>
      <c r="H54" s="152">
        <v>1117.814</v>
      </c>
      <c r="I54" s="152">
        <v>662.992</v>
      </c>
      <c r="J54" s="152">
        <v>81.961</v>
      </c>
      <c r="K54" s="304">
        <v>13758.429</v>
      </c>
    </row>
    <row r="55" spans="1:11" ht="15.75">
      <c r="A55" s="333"/>
      <c r="B55" s="431" t="s">
        <v>590</v>
      </c>
      <c r="C55" s="152">
        <v>3373.154</v>
      </c>
      <c r="D55" s="152">
        <v>6863.676</v>
      </c>
      <c r="E55" s="152">
        <v>1317.424</v>
      </c>
      <c r="F55" s="152">
        <v>34.522</v>
      </c>
      <c r="G55" s="152">
        <v>58.033</v>
      </c>
      <c r="H55" s="152">
        <v>886.261</v>
      </c>
      <c r="I55" s="152">
        <v>513.684</v>
      </c>
      <c r="J55" s="152">
        <v>180.261</v>
      </c>
      <c r="K55" s="304">
        <v>13227.015000000001</v>
      </c>
    </row>
    <row r="56" spans="1:11" ht="15.75">
      <c r="A56" s="333"/>
      <c r="B56" s="431"/>
      <c r="C56" s="152"/>
      <c r="D56" s="152"/>
      <c r="E56" s="152"/>
      <c r="F56" s="152"/>
      <c r="G56" s="152"/>
      <c r="H56" s="152"/>
      <c r="I56" s="152"/>
      <c r="J56" s="152"/>
      <c r="K56" s="304"/>
    </row>
    <row r="57" spans="1:11" ht="15.75">
      <c r="A57" s="492">
        <v>2006</v>
      </c>
      <c r="B57" s="434" t="s">
        <v>591</v>
      </c>
      <c r="C57" s="152">
        <v>3229.133</v>
      </c>
      <c r="D57" s="152">
        <v>7210.517</v>
      </c>
      <c r="E57" s="152">
        <v>1287.491</v>
      </c>
      <c r="F57" s="152">
        <v>10.229</v>
      </c>
      <c r="G57" s="152">
        <v>125.579</v>
      </c>
      <c r="H57" s="152">
        <v>1080.281</v>
      </c>
      <c r="I57" s="152">
        <v>478.296</v>
      </c>
      <c r="J57" s="152">
        <v>184.494</v>
      </c>
      <c r="K57" s="304">
        <v>13606.02</v>
      </c>
    </row>
    <row r="58" spans="1:11" ht="15.75">
      <c r="A58" s="492"/>
      <c r="B58" s="434" t="s">
        <v>592</v>
      </c>
      <c r="C58" s="152">
        <v>3197.832</v>
      </c>
      <c r="D58" s="152">
        <v>7007.695</v>
      </c>
      <c r="E58" s="152">
        <v>1291.681</v>
      </c>
      <c r="F58" s="152">
        <v>18.074</v>
      </c>
      <c r="G58" s="152">
        <v>97.399</v>
      </c>
      <c r="H58" s="152">
        <v>1583.567</v>
      </c>
      <c r="I58" s="152">
        <v>551.532</v>
      </c>
      <c r="J58" s="152">
        <v>182.788</v>
      </c>
      <c r="K58" s="304">
        <v>13930.568</v>
      </c>
    </row>
    <row r="59" spans="1:11" ht="15.75">
      <c r="A59" s="333"/>
      <c r="B59" s="434" t="s">
        <v>593</v>
      </c>
      <c r="C59" s="152">
        <v>3420.381</v>
      </c>
      <c r="D59" s="152">
        <v>7473.523</v>
      </c>
      <c r="E59" s="152">
        <v>1329.693</v>
      </c>
      <c r="F59" s="51">
        <v>563.911</v>
      </c>
      <c r="G59" s="152">
        <v>136.918</v>
      </c>
      <c r="H59" s="51">
        <v>4097.326</v>
      </c>
      <c r="I59" s="51">
        <v>789.092</v>
      </c>
      <c r="J59" s="152">
        <v>316.689</v>
      </c>
      <c r="K59" s="304">
        <v>18127.533</v>
      </c>
    </row>
    <row r="60" spans="1:11" ht="15.75">
      <c r="A60" s="333"/>
      <c r="B60" s="431" t="s">
        <v>594</v>
      </c>
      <c r="C60" s="152">
        <v>3467.83</v>
      </c>
      <c r="D60" s="152">
        <v>7795.769</v>
      </c>
      <c r="E60" s="152">
        <v>1345.919</v>
      </c>
      <c r="F60" s="152">
        <v>492.696</v>
      </c>
      <c r="G60" s="152">
        <v>96.013</v>
      </c>
      <c r="H60" s="152">
        <v>3442.389</v>
      </c>
      <c r="I60" s="152">
        <v>2328.844</v>
      </c>
      <c r="J60" s="152">
        <v>394.96</v>
      </c>
      <c r="K60" s="304">
        <v>19364.42</v>
      </c>
    </row>
    <row r="61" spans="1:11" ht="15.75">
      <c r="A61" s="333"/>
      <c r="B61" s="431" t="s">
        <v>595</v>
      </c>
      <c r="C61" s="152">
        <v>3308.066</v>
      </c>
      <c r="D61" s="152">
        <v>7779.195</v>
      </c>
      <c r="E61" s="152">
        <v>1380.835</v>
      </c>
      <c r="F61" s="152">
        <v>48.644</v>
      </c>
      <c r="G61" s="152">
        <v>92.634</v>
      </c>
      <c r="H61" s="152">
        <v>7791.943</v>
      </c>
      <c r="I61" s="152">
        <v>846.096</v>
      </c>
      <c r="J61" s="152">
        <v>328.573</v>
      </c>
      <c r="K61" s="304">
        <v>21575.985999999997</v>
      </c>
    </row>
    <row r="62" spans="1:11" ht="15.75">
      <c r="A62" s="493" t="s">
        <v>1071</v>
      </c>
      <c r="B62" s="494" t="s">
        <v>1037</v>
      </c>
      <c r="C62" s="495"/>
      <c r="D62" s="495"/>
      <c r="E62" s="495"/>
      <c r="F62" s="495"/>
      <c r="G62" s="495"/>
      <c r="H62" s="495"/>
      <c r="I62" s="495"/>
      <c r="J62" s="495"/>
      <c r="K62" s="495"/>
    </row>
    <row r="63" spans="1:11" ht="15.75">
      <c r="A63" s="431" t="s">
        <v>1072</v>
      </c>
      <c r="B63" s="431" t="s">
        <v>978</v>
      </c>
      <c r="C63" s="333"/>
      <c r="D63" s="333"/>
      <c r="E63" s="333"/>
      <c r="F63" s="333"/>
      <c r="G63" s="333"/>
      <c r="H63" s="333"/>
      <c r="I63" s="333"/>
      <c r="J63" s="333"/>
      <c r="K63" s="333"/>
    </row>
  </sheetData>
  <printOptions/>
  <pageMargins left="0.75" right="0.75" top="1" bottom="1" header="0.5" footer="0.5"/>
  <pageSetup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140625" defaultRowHeight="12.75"/>
  <cols>
    <col min="1" max="1" width="14.7109375" style="0" customWidth="1"/>
    <col min="2" max="2" width="13.7109375" style="0" customWidth="1"/>
    <col min="3" max="3" width="2.8515625" style="0" customWidth="1"/>
    <col min="4" max="4" width="13.7109375" style="0" customWidth="1"/>
    <col min="5" max="5" width="14.00390625" style="0" customWidth="1"/>
    <col min="6" max="6" width="15.00390625" style="0" customWidth="1"/>
    <col min="7" max="7" width="3.00390625" style="0" customWidth="1"/>
    <col min="8" max="8" width="13.28125" style="0" customWidth="1"/>
    <col min="9" max="9" width="15.140625" style="0" customWidth="1"/>
    <col min="10" max="10" width="14.8515625" style="0" customWidth="1"/>
  </cols>
  <sheetData>
    <row r="1" spans="1:10" ht="15.75">
      <c r="A1" s="487" t="s">
        <v>1073</v>
      </c>
      <c r="B1" s="333"/>
      <c r="C1" s="333"/>
      <c r="D1" s="333"/>
      <c r="E1" s="333"/>
      <c r="F1" s="333"/>
      <c r="G1" s="333"/>
      <c r="H1" s="333"/>
      <c r="I1" s="333"/>
      <c r="J1" s="333"/>
    </row>
    <row r="2" spans="1:10" ht="15.75">
      <c r="A2" s="487"/>
      <c r="B2" s="333"/>
      <c r="C2" s="333"/>
      <c r="D2" s="333"/>
      <c r="E2" s="333"/>
      <c r="F2" s="333"/>
      <c r="G2" s="333"/>
      <c r="H2" s="333"/>
      <c r="I2" s="333"/>
      <c r="J2" s="333"/>
    </row>
    <row r="3" spans="1:10" ht="15.75">
      <c r="A3" s="487" t="s">
        <v>1074</v>
      </c>
      <c r="B3" s="333"/>
      <c r="C3" s="333"/>
      <c r="D3" s="333"/>
      <c r="E3" s="333"/>
      <c r="F3" s="333"/>
      <c r="G3" s="333"/>
      <c r="H3" s="333"/>
      <c r="I3" s="333"/>
      <c r="J3" s="333"/>
    </row>
    <row r="4" spans="1:10" ht="15.75">
      <c r="A4" s="496"/>
      <c r="B4" s="496"/>
      <c r="C4" s="496"/>
      <c r="D4" s="497" t="s">
        <v>1048</v>
      </c>
      <c r="E4" s="497"/>
      <c r="F4" s="496"/>
      <c r="G4" s="496"/>
      <c r="H4" s="497" t="s">
        <v>1075</v>
      </c>
      <c r="I4" s="498"/>
      <c r="J4" s="496"/>
    </row>
    <row r="5" spans="1:10" ht="15.75">
      <c r="A5" s="499" t="s">
        <v>840</v>
      </c>
      <c r="B5" s="499"/>
      <c r="C5" s="499"/>
      <c r="D5" s="499" t="s">
        <v>1050</v>
      </c>
      <c r="E5" s="500" t="s">
        <v>1051</v>
      </c>
      <c r="F5" s="500" t="s">
        <v>1052</v>
      </c>
      <c r="G5" s="500"/>
      <c r="H5" s="500" t="s">
        <v>1053</v>
      </c>
      <c r="I5" s="500" t="s">
        <v>1076</v>
      </c>
      <c r="J5" s="500" t="s">
        <v>1055</v>
      </c>
    </row>
    <row r="6" spans="1:10" ht="15.75">
      <c r="A6" s="404" t="s">
        <v>887</v>
      </c>
      <c r="B6" s="383"/>
      <c r="C6" s="383"/>
      <c r="D6" s="289">
        <v>0.7275285268832479</v>
      </c>
      <c r="E6" s="289">
        <v>7.7983175846449715</v>
      </c>
      <c r="F6" s="289">
        <v>11.287830108065087</v>
      </c>
      <c r="G6" s="289"/>
      <c r="H6" s="289">
        <v>50.44684789495163</v>
      </c>
      <c r="I6" s="289">
        <v>2.253697052503895</v>
      </c>
      <c r="J6" s="289">
        <v>27.485778832951173</v>
      </c>
    </row>
    <row r="7" spans="1:10" ht="15.75">
      <c r="A7" s="404" t="s">
        <v>853</v>
      </c>
      <c r="B7" s="383"/>
      <c r="C7" s="383"/>
      <c r="D7" s="289">
        <v>0.785034809984095</v>
      </c>
      <c r="E7" s="289">
        <v>10.125419786544196</v>
      </c>
      <c r="F7" s="289">
        <v>13.120623906547065</v>
      </c>
      <c r="G7" s="289"/>
      <c r="H7" s="289">
        <v>48.70963934154916</v>
      </c>
      <c r="I7" s="289">
        <v>1.2485189074820677</v>
      </c>
      <c r="J7" s="289">
        <v>26.010763247893408</v>
      </c>
    </row>
    <row r="8" spans="1:10" ht="15.75">
      <c r="A8" s="404" t="s">
        <v>854</v>
      </c>
      <c r="B8" s="383"/>
      <c r="C8" s="383"/>
      <c r="D8" s="289">
        <v>1.35897725773934</v>
      </c>
      <c r="E8" s="289">
        <v>7.330704878186649</v>
      </c>
      <c r="F8" s="289">
        <v>10.314667667982912</v>
      </c>
      <c r="G8" s="289"/>
      <c r="H8" s="289">
        <v>53.88901674513002</v>
      </c>
      <c r="I8" s="289">
        <v>1.19589325753477</v>
      </c>
      <c r="J8" s="501">
        <v>25.910740193426307</v>
      </c>
    </row>
    <row r="9" spans="1:10" ht="15.75">
      <c r="A9" s="404" t="s">
        <v>855</v>
      </c>
      <c r="B9" s="383"/>
      <c r="C9" s="383"/>
      <c r="D9" s="289">
        <v>0.9253047927331322</v>
      </c>
      <c r="E9" s="289">
        <v>6.7459837122824275</v>
      </c>
      <c r="F9" s="289">
        <v>13.01708036740426</v>
      </c>
      <c r="G9" s="289"/>
      <c r="H9" s="289">
        <v>55.577508528469664</v>
      </c>
      <c r="I9" s="289">
        <v>1.0627755239103016</v>
      </c>
      <c r="J9" s="501">
        <v>22.67134707520021</v>
      </c>
    </row>
    <row r="10" spans="1:10" ht="15.75">
      <c r="A10" s="404" t="s">
        <v>856</v>
      </c>
      <c r="B10" s="383"/>
      <c r="C10" s="383"/>
      <c r="D10" s="289">
        <v>0.5420453916923247</v>
      </c>
      <c r="E10" s="289">
        <v>5.708069839045706</v>
      </c>
      <c r="F10" s="289">
        <v>12.62375781264404</v>
      </c>
      <c r="G10" s="289"/>
      <c r="H10" s="289">
        <v>61.197016906653886</v>
      </c>
      <c r="I10" s="289">
        <v>0.9446154980733421</v>
      </c>
      <c r="J10" s="501">
        <v>18.984494551890705</v>
      </c>
    </row>
    <row r="11" spans="1:10" ht="15.75">
      <c r="A11" s="404" t="s">
        <v>1077</v>
      </c>
      <c r="B11" s="404"/>
      <c r="C11" s="383"/>
      <c r="D11" s="289">
        <v>0.9789705741964944</v>
      </c>
      <c r="E11" s="289">
        <v>4.147541214107632</v>
      </c>
      <c r="F11" s="289">
        <v>12.657128669715098</v>
      </c>
      <c r="G11" s="289"/>
      <c r="H11" s="289">
        <v>57.550841894861016</v>
      </c>
      <c r="I11" s="289">
        <v>0.5572128110992625</v>
      </c>
      <c r="J11" s="501">
        <v>24.108304836020505</v>
      </c>
    </row>
    <row r="12" spans="1:10" ht="15.75">
      <c r="A12" s="404" t="s">
        <v>1078</v>
      </c>
      <c r="B12" s="404"/>
      <c r="C12" s="404"/>
      <c r="D12" s="289">
        <v>1.5412271833738314</v>
      </c>
      <c r="E12" s="289">
        <v>5.266840887903333</v>
      </c>
      <c r="F12" s="289">
        <v>8.919208180682391</v>
      </c>
      <c r="G12" s="289"/>
      <c r="H12" s="289">
        <v>48.27523001080395</v>
      </c>
      <c r="I12" s="289">
        <v>1.2676996489148884</v>
      </c>
      <c r="J12" s="289">
        <v>34.729794088321604</v>
      </c>
    </row>
    <row r="13" spans="1:10" ht="15.75">
      <c r="A13" s="404" t="s">
        <v>1079</v>
      </c>
      <c r="B13" s="404"/>
      <c r="C13" s="383"/>
      <c r="D13" s="289">
        <v>0.6555946044003054</v>
      </c>
      <c r="E13" s="289">
        <v>6.590602645814944</v>
      </c>
      <c r="F13" s="289">
        <v>8.912421684202545</v>
      </c>
      <c r="G13" s="289"/>
      <c r="H13" s="289">
        <v>57.93469396596072</v>
      </c>
      <c r="I13" s="289">
        <v>2.3980094114334296</v>
      </c>
      <c r="J13" s="289">
        <v>23.50867768818805</v>
      </c>
    </row>
    <row r="14" spans="1:10" ht="15.75">
      <c r="A14" s="502">
        <v>2002</v>
      </c>
      <c r="B14" s="404"/>
      <c r="C14" s="383"/>
      <c r="D14" s="503">
        <v>0.6414430308528309</v>
      </c>
      <c r="E14" s="503">
        <v>6.057417500485091</v>
      </c>
      <c r="F14" s="503">
        <v>8.685274451787185</v>
      </c>
      <c r="G14" s="332"/>
      <c r="H14" s="154">
        <v>54.943235854105</v>
      </c>
      <c r="I14" s="154">
        <v>1.9298507125394544</v>
      </c>
      <c r="J14" s="503">
        <v>27.74277845023045</v>
      </c>
    </row>
    <row r="15" spans="1:10" ht="15.75">
      <c r="A15" s="332"/>
      <c r="B15" s="485"/>
      <c r="C15" s="332"/>
      <c r="D15" s="503"/>
      <c r="E15" s="503"/>
      <c r="F15" s="503"/>
      <c r="G15" s="332"/>
      <c r="H15" s="154"/>
      <c r="I15" s="154"/>
      <c r="J15" s="503"/>
    </row>
    <row r="16" spans="1:10" ht="15.75">
      <c r="A16" s="504">
        <v>2003</v>
      </c>
      <c r="B16" s="485" t="s">
        <v>591</v>
      </c>
      <c r="C16" s="332"/>
      <c r="D16" s="503">
        <v>0.6311173605611727</v>
      </c>
      <c r="E16" s="503">
        <v>7.5439298108816235</v>
      </c>
      <c r="F16" s="503">
        <v>9.821666085099725</v>
      </c>
      <c r="G16" s="332"/>
      <c r="H16" s="154">
        <v>54.48313013395008</v>
      </c>
      <c r="I16" s="154">
        <v>1.6854582068791029</v>
      </c>
      <c r="J16" s="154">
        <v>25.83469840262829</v>
      </c>
    </row>
    <row r="17" spans="1:10" ht="15.75">
      <c r="A17" s="504"/>
      <c r="B17" s="485" t="s">
        <v>592</v>
      </c>
      <c r="C17" s="332"/>
      <c r="D17" s="503">
        <v>0.6242282367543445</v>
      </c>
      <c r="E17" s="503">
        <v>7.019620786284182</v>
      </c>
      <c r="F17" s="503">
        <v>10.122178059771802</v>
      </c>
      <c r="G17" s="332"/>
      <c r="H17" s="154">
        <v>54.01538832726543</v>
      </c>
      <c r="I17" s="154">
        <v>2.203064157605152</v>
      </c>
      <c r="J17" s="154">
        <v>26.015520432319093</v>
      </c>
    </row>
    <row r="18" spans="1:10" ht="15.75">
      <c r="A18" s="332"/>
      <c r="B18" s="485" t="s">
        <v>593</v>
      </c>
      <c r="C18" s="332"/>
      <c r="D18" s="154">
        <v>0.6370837463077168</v>
      </c>
      <c r="E18" s="154">
        <v>6.859792814029829</v>
      </c>
      <c r="F18" s="154">
        <v>8.89075791502201</v>
      </c>
      <c r="G18" s="332"/>
      <c r="H18" s="154">
        <v>56.71280710839366</v>
      </c>
      <c r="I18" s="154">
        <v>2.1932796995852932</v>
      </c>
      <c r="J18" s="154">
        <v>24.706278716661505</v>
      </c>
    </row>
    <row r="19" spans="1:10" ht="15.75">
      <c r="A19" s="332"/>
      <c r="B19" s="485" t="s">
        <v>594</v>
      </c>
      <c r="C19" s="332"/>
      <c r="D19" s="154">
        <v>0.4924062547508698</v>
      </c>
      <c r="E19" s="154">
        <v>10.604376102664066</v>
      </c>
      <c r="F19" s="154">
        <v>8.543884218161638</v>
      </c>
      <c r="G19" s="332"/>
      <c r="H19" s="154">
        <v>54.565387810406406</v>
      </c>
      <c r="I19" s="154">
        <v>1.978270914796746</v>
      </c>
      <c r="J19" s="154">
        <v>23.81567469922028</v>
      </c>
    </row>
    <row r="20" spans="1:10" ht="15.75">
      <c r="A20" s="332"/>
      <c r="B20" s="485" t="s">
        <v>595</v>
      </c>
      <c r="C20" s="332"/>
      <c r="D20" s="154">
        <v>0.5720000774795772</v>
      </c>
      <c r="E20" s="154">
        <v>8.519153326708356</v>
      </c>
      <c r="F20" s="154">
        <v>9.102247992858087</v>
      </c>
      <c r="G20" s="332"/>
      <c r="H20" s="154">
        <v>52.82371986548977</v>
      </c>
      <c r="I20" s="154">
        <v>2.888609011381892</v>
      </c>
      <c r="J20" s="154">
        <v>26.094269726082313</v>
      </c>
    </row>
    <row r="21" spans="1:10" ht="15.75">
      <c r="A21" s="332"/>
      <c r="B21" s="485" t="s">
        <v>596</v>
      </c>
      <c r="C21" s="332"/>
      <c r="D21" s="154">
        <v>1.2508292062578488</v>
      </c>
      <c r="E21" s="154">
        <v>8.505926378122284</v>
      </c>
      <c r="F21" s="154">
        <v>8.664996439835331</v>
      </c>
      <c r="G21" s="332"/>
      <c r="H21" s="154">
        <v>52.888536692972025</v>
      </c>
      <c r="I21" s="154">
        <v>2.2748447122826208</v>
      </c>
      <c r="J21" s="154">
        <v>26.41486657052987</v>
      </c>
    </row>
    <row r="22" spans="1:10" ht="15.75">
      <c r="A22" s="332"/>
      <c r="B22" s="485" t="s">
        <v>597</v>
      </c>
      <c r="C22" s="332"/>
      <c r="D22" s="154">
        <v>4.756308524890052</v>
      </c>
      <c r="E22" s="154">
        <v>7.181396958595389</v>
      </c>
      <c r="F22" s="154">
        <v>7.799685816446569</v>
      </c>
      <c r="G22" s="332"/>
      <c r="H22" s="154">
        <v>52.292899307159445</v>
      </c>
      <c r="I22" s="154">
        <v>1.7189859953354893</v>
      </c>
      <c r="J22" s="154">
        <v>26.250723397573054</v>
      </c>
    </row>
    <row r="23" spans="1:10" ht="15.75">
      <c r="A23" s="332"/>
      <c r="B23" s="485" t="s">
        <v>598</v>
      </c>
      <c r="C23" s="332"/>
      <c r="D23" s="154">
        <v>2.0761087254089414</v>
      </c>
      <c r="E23" s="154">
        <v>7.552116961755459</v>
      </c>
      <c r="F23" s="154">
        <v>7.485613394158956</v>
      </c>
      <c r="G23" s="332"/>
      <c r="H23" s="154">
        <v>52.708528500466834</v>
      </c>
      <c r="I23" s="154">
        <v>1.9056725449637684</v>
      </c>
      <c r="J23" s="154">
        <v>28.27195987324604</v>
      </c>
    </row>
    <row r="24" spans="1:10" ht="15.75">
      <c r="A24" s="332"/>
      <c r="B24" s="485" t="s">
        <v>599</v>
      </c>
      <c r="C24" s="332"/>
      <c r="D24" s="154">
        <v>1.6395966660763797</v>
      </c>
      <c r="E24" s="154">
        <v>8.28938649957652</v>
      </c>
      <c r="F24" s="154">
        <v>7.261359948012207</v>
      </c>
      <c r="G24" s="332"/>
      <c r="H24" s="154">
        <v>52.50276964956372</v>
      </c>
      <c r="I24" s="154">
        <v>1.7261964851236162</v>
      </c>
      <c r="J24" s="154">
        <v>28.58069075164757</v>
      </c>
    </row>
    <row r="25" spans="1:10" ht="15.75">
      <c r="A25" s="332"/>
      <c r="B25" s="485" t="s">
        <v>600</v>
      </c>
      <c r="C25" s="332"/>
      <c r="D25" s="154">
        <v>1.115188685494243</v>
      </c>
      <c r="E25" s="154">
        <v>8.848539919650793</v>
      </c>
      <c r="F25" s="154">
        <v>9.806657772565597</v>
      </c>
      <c r="G25" s="332"/>
      <c r="H25" s="154">
        <v>48.88087698622452</v>
      </c>
      <c r="I25" s="154">
        <v>1.5692057235807637</v>
      </c>
      <c r="J25" s="154">
        <v>29.77953091248409</v>
      </c>
    </row>
    <row r="26" spans="1:10" ht="15.75">
      <c r="A26" s="332"/>
      <c r="B26" s="485" t="s">
        <v>601</v>
      </c>
      <c r="C26" s="332"/>
      <c r="D26" s="154">
        <v>1.4673697236929124</v>
      </c>
      <c r="E26" s="154">
        <v>8.803939907288374</v>
      </c>
      <c r="F26" s="154">
        <v>8.954124082972513</v>
      </c>
      <c r="G26" s="332"/>
      <c r="H26" s="154">
        <v>48.85936461342507</v>
      </c>
      <c r="I26" s="154">
        <v>1.694913884136784</v>
      </c>
      <c r="J26" s="154">
        <v>30.220287788484345</v>
      </c>
    </row>
    <row r="27" spans="1:10" ht="15.75">
      <c r="A27" s="332"/>
      <c r="B27" s="485" t="s">
        <v>590</v>
      </c>
      <c r="C27" s="332"/>
      <c r="D27" s="154">
        <v>1.401391139780033</v>
      </c>
      <c r="E27" s="154">
        <v>8.983567278378418</v>
      </c>
      <c r="F27" s="154">
        <v>9.161282732596403</v>
      </c>
      <c r="G27" s="486"/>
      <c r="H27" s="154">
        <v>47.62740127935835</v>
      </c>
      <c r="I27" s="154">
        <v>2.0072710889809513</v>
      </c>
      <c r="J27" s="154">
        <v>30.81908648090585</v>
      </c>
    </row>
    <row r="28" spans="1:10" ht="15.75">
      <c r="A28" s="332"/>
      <c r="B28" s="485"/>
      <c r="C28" s="332"/>
      <c r="D28" s="154"/>
      <c r="E28" s="154"/>
      <c r="F28" s="154"/>
      <c r="G28" s="486"/>
      <c r="H28" s="154"/>
      <c r="I28" s="154"/>
      <c r="J28" s="154"/>
    </row>
    <row r="29" spans="1:10" ht="15.75">
      <c r="A29" s="504">
        <v>2004</v>
      </c>
      <c r="B29" s="485" t="s">
        <v>591</v>
      </c>
      <c r="C29" s="332"/>
      <c r="D29" s="154">
        <v>1.5846049126160193</v>
      </c>
      <c r="E29" s="154">
        <v>8.608681148771394</v>
      </c>
      <c r="F29" s="298">
        <v>8.479649472360334</v>
      </c>
      <c r="G29" s="432"/>
      <c r="H29" s="298">
        <v>57.384412879726995</v>
      </c>
      <c r="I29" s="298">
        <v>1.638301996510951</v>
      </c>
      <c r="J29" s="298">
        <v>22.304349590014287</v>
      </c>
    </row>
    <row r="30" spans="1:10" ht="15.75">
      <c r="A30" s="504"/>
      <c r="B30" s="485" t="s">
        <v>592</v>
      </c>
      <c r="C30" s="332"/>
      <c r="D30" s="154">
        <v>1.8343656902605139</v>
      </c>
      <c r="E30" s="154">
        <v>9.80121271159663</v>
      </c>
      <c r="F30" s="298">
        <v>6.718086731326189</v>
      </c>
      <c r="G30" s="486"/>
      <c r="H30" s="298">
        <v>56.393538876971675</v>
      </c>
      <c r="I30" s="298">
        <v>1.8328501582015302</v>
      </c>
      <c r="J30" s="298">
        <v>23.41994583164345</v>
      </c>
    </row>
    <row r="31" spans="1:10" ht="15.75">
      <c r="A31" s="504"/>
      <c r="B31" s="485" t="s">
        <v>593</v>
      </c>
      <c r="C31" s="332"/>
      <c r="D31" s="298">
        <v>1.6645521770294012</v>
      </c>
      <c r="E31" s="298">
        <v>7.342680555544143</v>
      </c>
      <c r="F31" s="298">
        <v>7.00052681886061</v>
      </c>
      <c r="G31" s="300"/>
      <c r="H31" s="298">
        <v>59.21370024910889</v>
      </c>
      <c r="I31" s="298">
        <v>1.9713472271420296</v>
      </c>
      <c r="J31" s="298">
        <v>22.807192972314937</v>
      </c>
    </row>
    <row r="32" spans="1:10" ht="15.75">
      <c r="A32" s="504"/>
      <c r="B32" s="485" t="s">
        <v>594</v>
      </c>
      <c r="C32" s="332"/>
      <c r="D32" s="298">
        <v>1.1644506862104562</v>
      </c>
      <c r="E32" s="298">
        <v>6.439272068842775</v>
      </c>
      <c r="F32" s="298">
        <v>8.75373140711469</v>
      </c>
      <c r="G32" s="332"/>
      <c r="H32" s="298">
        <v>58.2698410191931</v>
      </c>
      <c r="I32" s="298">
        <v>1.7877527602707863</v>
      </c>
      <c r="J32" s="298">
        <v>23.584952058368184</v>
      </c>
    </row>
    <row r="33" spans="1:10" ht="15.75">
      <c r="A33" s="504"/>
      <c r="B33" s="485" t="s">
        <v>595</v>
      </c>
      <c r="C33" s="332"/>
      <c r="D33" s="298">
        <v>1.6614752708337492</v>
      </c>
      <c r="E33" s="298">
        <v>5.729039375635936</v>
      </c>
      <c r="F33" s="298">
        <v>11.761067773277736</v>
      </c>
      <c r="G33" s="332"/>
      <c r="H33" s="154">
        <v>56.79098168505477</v>
      </c>
      <c r="I33" s="298">
        <v>1.3483705085489694</v>
      </c>
      <c r="J33" s="298">
        <v>22.709065386648845</v>
      </c>
    </row>
    <row r="34" spans="1:10" ht="15.75">
      <c r="A34" s="504"/>
      <c r="B34" s="485" t="s">
        <v>596</v>
      </c>
      <c r="C34" s="332"/>
      <c r="D34" s="298">
        <v>1.7849180871114059</v>
      </c>
      <c r="E34" s="298">
        <v>5.6817679100304455</v>
      </c>
      <c r="F34" s="152">
        <v>11.243698785492672</v>
      </c>
      <c r="G34" s="332"/>
      <c r="H34" s="154">
        <v>50.79241140774185</v>
      </c>
      <c r="I34" s="154">
        <v>1.7072178613590707</v>
      </c>
      <c r="J34" s="298">
        <v>28.7820972184827</v>
      </c>
    </row>
    <row r="35" spans="1:10" ht="15.75">
      <c r="A35" s="332"/>
      <c r="B35" s="485" t="s">
        <v>597</v>
      </c>
      <c r="C35" s="332"/>
      <c r="D35" s="154">
        <v>1.0193596176134936</v>
      </c>
      <c r="E35" s="154">
        <v>5.9050376492156955</v>
      </c>
      <c r="F35" s="154">
        <v>9.46535991472704</v>
      </c>
      <c r="G35" s="332"/>
      <c r="H35" s="154">
        <v>52.78619257202436</v>
      </c>
      <c r="I35" s="154">
        <v>1.7584210126369102</v>
      </c>
      <c r="J35" s="154">
        <v>29.06562923378249</v>
      </c>
    </row>
    <row r="36" spans="1:10" ht="15.75">
      <c r="A36" s="332"/>
      <c r="B36" s="485" t="s">
        <v>598</v>
      </c>
      <c r="C36" s="332"/>
      <c r="D36" s="154">
        <v>1.376328450742798</v>
      </c>
      <c r="E36" s="154">
        <v>5.962381818990732</v>
      </c>
      <c r="F36" s="154">
        <v>8.5089988985489</v>
      </c>
      <c r="G36" s="332"/>
      <c r="H36" s="154">
        <v>57.009992922921306</v>
      </c>
      <c r="I36" s="154">
        <v>2.3554439349401783</v>
      </c>
      <c r="J36" s="154">
        <v>24.78685397385609</v>
      </c>
    </row>
    <row r="37" spans="1:10" ht="15.75">
      <c r="A37" s="332"/>
      <c r="B37" s="485" t="s">
        <v>599</v>
      </c>
      <c r="C37" s="332"/>
      <c r="D37" s="154">
        <v>1.810033150329181</v>
      </c>
      <c r="E37" s="154">
        <v>5.576594067780319</v>
      </c>
      <c r="F37" s="154">
        <v>8.83383888705259</v>
      </c>
      <c r="G37" s="332"/>
      <c r="H37" s="154">
        <v>60.43107506107558</v>
      </c>
      <c r="I37" s="154">
        <v>1.6307743656280405</v>
      </c>
      <c r="J37" s="154">
        <v>21.717684468134298</v>
      </c>
    </row>
    <row r="38" spans="1:10" ht="15.75">
      <c r="A38" s="332"/>
      <c r="B38" s="485" t="s">
        <v>600</v>
      </c>
      <c r="C38" s="332"/>
      <c r="D38" s="298">
        <v>1.5969056987145818</v>
      </c>
      <c r="E38" s="298">
        <v>6.995083900851491</v>
      </c>
      <c r="F38" s="298">
        <v>8.098072303678894</v>
      </c>
      <c r="G38" s="300"/>
      <c r="H38" s="298">
        <v>59.26383352418014</v>
      </c>
      <c r="I38" s="298">
        <v>1.7121197771827565</v>
      </c>
      <c r="J38" s="298">
        <v>22.333984795392126</v>
      </c>
    </row>
    <row r="39" spans="1:10" ht="15.75">
      <c r="A39" s="332"/>
      <c r="B39" s="485" t="s">
        <v>601</v>
      </c>
      <c r="C39" s="486"/>
      <c r="D39" s="298">
        <v>2.9447836408312855</v>
      </c>
      <c r="E39" s="298">
        <v>6.208096289200782</v>
      </c>
      <c r="F39" s="298">
        <v>7.16941401857482</v>
      </c>
      <c r="G39" s="486"/>
      <c r="H39" s="298">
        <v>60.319986672774974</v>
      </c>
      <c r="I39" s="298">
        <v>1.6106701095331304</v>
      </c>
      <c r="J39" s="298">
        <v>21.747049269085</v>
      </c>
    </row>
    <row r="40" spans="1:10" ht="15.75">
      <c r="A40" s="432"/>
      <c r="B40" s="298" t="s">
        <v>590</v>
      </c>
      <c r="C40" s="300"/>
      <c r="D40" s="298">
        <v>3.645191011754427</v>
      </c>
      <c r="E40" s="298">
        <v>5.302569092645538</v>
      </c>
      <c r="F40" s="298">
        <v>9.816631477653925</v>
      </c>
      <c r="G40" s="432"/>
      <c r="H40" s="298">
        <v>58.48891356638749</v>
      </c>
      <c r="I40" s="298">
        <v>1.6938048981017468</v>
      </c>
      <c r="J40" s="298">
        <v>21.05288995345687</v>
      </c>
    </row>
    <row r="41" spans="1:10" ht="15.75">
      <c r="A41" s="432"/>
      <c r="B41" s="298"/>
      <c r="C41" s="300"/>
      <c r="D41" s="298"/>
      <c r="E41" s="298"/>
      <c r="F41" s="298"/>
      <c r="G41" s="432"/>
      <c r="H41" s="298"/>
      <c r="I41" s="298"/>
      <c r="J41" s="298"/>
    </row>
    <row r="42" spans="1:10" ht="15.75">
      <c r="A42" s="504">
        <v>2005</v>
      </c>
      <c r="B42" s="485" t="s">
        <v>591</v>
      </c>
      <c r="C42" s="300"/>
      <c r="D42" s="298">
        <v>3.3433004773974506</v>
      </c>
      <c r="E42" s="298">
        <v>6.251327042492784</v>
      </c>
      <c r="F42" s="298">
        <v>11.143182270752042</v>
      </c>
      <c r="G42" s="332"/>
      <c r="H42" s="269">
        <v>57.81862235600074</v>
      </c>
      <c r="I42" s="298">
        <v>1.5938023786801954</v>
      </c>
      <c r="J42" s="298">
        <v>19.84976547467679</v>
      </c>
    </row>
    <row r="43" spans="1:10" ht="15.75">
      <c r="A43" s="504"/>
      <c r="B43" s="485" t="s">
        <v>592</v>
      </c>
      <c r="C43" s="300"/>
      <c r="D43" s="298">
        <v>6.008464889576475</v>
      </c>
      <c r="E43" s="298">
        <v>5.648025293167478</v>
      </c>
      <c r="F43" s="298">
        <v>8.724748514914744</v>
      </c>
      <c r="G43" s="332"/>
      <c r="H43" s="271">
        <v>57.951344391933944</v>
      </c>
      <c r="I43" s="269">
        <v>1.6054822635219537</v>
      </c>
      <c r="J43" s="298">
        <v>20.06193464688541</v>
      </c>
    </row>
    <row r="44" spans="1:10" ht="15.75">
      <c r="A44" s="504"/>
      <c r="B44" s="485" t="s">
        <v>593</v>
      </c>
      <c r="C44" s="300"/>
      <c r="D44" s="298">
        <v>3.6010784317397384</v>
      </c>
      <c r="E44" s="298">
        <v>5.033133016648468</v>
      </c>
      <c r="F44" s="298">
        <v>9.829951686047684</v>
      </c>
      <c r="G44" s="332"/>
      <c r="H44" s="154">
        <v>59.65249080740775</v>
      </c>
      <c r="I44" s="271">
        <v>1.6569257555385253</v>
      </c>
      <c r="J44" s="269">
        <v>20.226420302617836</v>
      </c>
    </row>
    <row r="45" spans="1:10" ht="15.75">
      <c r="A45" s="332"/>
      <c r="B45" s="485" t="s">
        <v>594</v>
      </c>
      <c r="C45" s="332"/>
      <c r="D45" s="154">
        <v>3.355702103029827</v>
      </c>
      <c r="E45" s="154">
        <v>4.90933885375412</v>
      </c>
      <c r="F45" s="154">
        <v>10.971159677084936</v>
      </c>
      <c r="G45" s="332"/>
      <c r="H45" s="154">
        <v>61.33314903085504</v>
      </c>
      <c r="I45" s="154">
        <v>1.3794032452379916</v>
      </c>
      <c r="J45" s="154">
        <v>18.051247090038093</v>
      </c>
    </row>
    <row r="46" spans="1:10" ht="15.75">
      <c r="A46" s="332"/>
      <c r="B46" s="485" t="s">
        <v>595</v>
      </c>
      <c r="C46" s="332"/>
      <c r="D46" s="154">
        <v>3.586278558452144</v>
      </c>
      <c r="E46" s="154">
        <v>3.446467699293764</v>
      </c>
      <c r="F46" s="154">
        <v>7.286769127834927</v>
      </c>
      <c r="G46" s="332"/>
      <c r="H46" s="154">
        <v>60.132359888753996</v>
      </c>
      <c r="I46" s="154">
        <v>1.6357794038565923</v>
      </c>
      <c r="J46" s="154">
        <v>23.912345321808573</v>
      </c>
    </row>
    <row r="47" spans="1:10" ht="15.75">
      <c r="A47" s="332"/>
      <c r="B47" s="485" t="s">
        <v>596</v>
      </c>
      <c r="C47" s="332"/>
      <c r="D47" s="154">
        <v>3.0260618632492466</v>
      </c>
      <c r="E47" s="154">
        <v>3.1379564124939225</v>
      </c>
      <c r="F47" s="154">
        <v>5.5338004638840435</v>
      </c>
      <c r="G47" s="332"/>
      <c r="H47" s="154">
        <v>58.32871360540638</v>
      </c>
      <c r="I47" s="154">
        <v>1.7013768072116453</v>
      </c>
      <c r="J47" s="154">
        <v>28.272090847754765</v>
      </c>
    </row>
    <row r="48" spans="1:10" ht="15.75">
      <c r="A48" s="332"/>
      <c r="B48" s="485" t="s">
        <v>597</v>
      </c>
      <c r="C48" s="332"/>
      <c r="D48" s="154">
        <v>1.7704835039110494</v>
      </c>
      <c r="E48" s="154">
        <v>3.9085384603410427</v>
      </c>
      <c r="F48" s="154">
        <v>6.087355596789683</v>
      </c>
      <c r="G48" s="332"/>
      <c r="H48" s="154">
        <v>55.396772614698676</v>
      </c>
      <c r="I48" s="154">
        <v>1.9497870330585112</v>
      </c>
      <c r="J48" s="154">
        <v>30.887062791201036</v>
      </c>
    </row>
    <row r="49" spans="1:10" ht="15.75">
      <c r="A49" s="332"/>
      <c r="B49" s="485" t="s">
        <v>598</v>
      </c>
      <c r="C49" s="332"/>
      <c r="D49" s="154">
        <v>0.9941591626303126</v>
      </c>
      <c r="E49" s="154">
        <v>2.1073370621759717</v>
      </c>
      <c r="F49" s="154">
        <v>7.243989012312943</v>
      </c>
      <c r="G49" s="332"/>
      <c r="H49" s="154">
        <v>59.75046675710266</v>
      </c>
      <c r="I49" s="154">
        <v>1.8457981632940683</v>
      </c>
      <c r="J49" s="154">
        <v>28.058249842484052</v>
      </c>
    </row>
    <row r="50" spans="1:10" ht="15.75">
      <c r="A50" s="332"/>
      <c r="B50" s="485" t="s">
        <v>599</v>
      </c>
      <c r="C50" s="332"/>
      <c r="D50" s="154">
        <v>2.276183066288548</v>
      </c>
      <c r="E50" s="154">
        <v>2.089707325102403</v>
      </c>
      <c r="F50" s="154">
        <v>7.323789959734814</v>
      </c>
      <c r="G50" s="332"/>
      <c r="H50" s="154">
        <v>57.945880921494854</v>
      </c>
      <c r="I50" s="154">
        <v>1.507925055851359</v>
      </c>
      <c r="J50" s="154">
        <v>28.856513671528024</v>
      </c>
    </row>
    <row r="51" spans="1:10" ht="15.75">
      <c r="A51" s="332"/>
      <c r="B51" s="485" t="s">
        <v>600</v>
      </c>
      <c r="C51" s="332"/>
      <c r="D51" s="154">
        <v>0.8551127118092469</v>
      </c>
      <c r="E51" s="154">
        <v>2.3295364966407037</v>
      </c>
      <c r="F51" s="154">
        <v>7.55444663817231</v>
      </c>
      <c r="G51" s="303"/>
      <c r="H51" s="154">
        <v>59.58686077542254</v>
      </c>
      <c r="I51" s="154">
        <v>1.7927867334909924</v>
      </c>
      <c r="J51" s="154">
        <v>27.88125664446421</v>
      </c>
    </row>
    <row r="52" spans="1:10" ht="15.75">
      <c r="A52" s="332"/>
      <c r="B52" s="485" t="s">
        <v>601</v>
      </c>
      <c r="C52" s="332"/>
      <c r="D52" s="154">
        <v>1.0226967046891762</v>
      </c>
      <c r="E52" s="154">
        <v>2.2915625032480085</v>
      </c>
      <c r="F52" s="154">
        <v>4.537058700524601</v>
      </c>
      <c r="G52" s="333"/>
      <c r="H52" s="154">
        <v>62.6309660790487</v>
      </c>
      <c r="I52" s="154">
        <v>1.5918314511053548</v>
      </c>
      <c r="J52" s="154">
        <v>27.92588456138415</v>
      </c>
    </row>
    <row r="53" spans="1:10" ht="15.75">
      <c r="A53" s="332"/>
      <c r="B53" s="298" t="s">
        <v>590</v>
      </c>
      <c r="C53" s="332"/>
      <c r="D53" s="298">
        <v>1.2488226332993635</v>
      </c>
      <c r="E53" s="298">
        <v>2.2618055632668086</v>
      </c>
      <c r="F53" s="298">
        <v>3.667016184717759</v>
      </c>
      <c r="G53" s="291"/>
      <c r="H53" s="289">
        <v>59.99726247370399</v>
      </c>
      <c r="I53" s="298">
        <v>1.9891029230571553</v>
      </c>
      <c r="J53" s="298">
        <v>30.83599022195492</v>
      </c>
    </row>
    <row r="54" spans="1:10" ht="15.75">
      <c r="A54" s="332"/>
      <c r="B54" s="298"/>
      <c r="C54" s="332"/>
      <c r="D54" s="298"/>
      <c r="E54" s="298"/>
      <c r="F54" s="298"/>
      <c r="G54" s="291"/>
      <c r="H54" s="289"/>
      <c r="I54" s="298"/>
      <c r="J54" s="298"/>
    </row>
    <row r="55" spans="1:10" ht="15.75">
      <c r="A55" s="504">
        <v>2006</v>
      </c>
      <c r="B55" s="485" t="s">
        <v>591</v>
      </c>
      <c r="C55" s="332"/>
      <c r="D55" s="298">
        <v>0.6183806873722073</v>
      </c>
      <c r="E55" s="298">
        <v>2.556574222292779</v>
      </c>
      <c r="F55" s="298">
        <v>4.7444440034631725</v>
      </c>
      <c r="G55" s="333"/>
      <c r="H55" s="289">
        <v>57.59938615407004</v>
      </c>
      <c r="I55" s="289">
        <v>1.9213480503483014</v>
      </c>
      <c r="J55" s="298">
        <v>32.5598668824535</v>
      </c>
    </row>
    <row r="56" spans="1:10" ht="15.75">
      <c r="A56" s="504"/>
      <c r="B56" s="485" t="s">
        <v>592</v>
      </c>
      <c r="C56" s="332"/>
      <c r="D56" s="298">
        <v>0.8169731485464196</v>
      </c>
      <c r="E56" s="298">
        <v>2.6019039568235836</v>
      </c>
      <c r="F56" s="298">
        <v>6.982113005011713</v>
      </c>
      <c r="G56" s="333"/>
      <c r="H56" s="289">
        <v>56.19835458252672</v>
      </c>
      <c r="I56" s="289">
        <v>1.5437561483494429</v>
      </c>
      <c r="J56" s="289">
        <v>31.856899158742124</v>
      </c>
    </row>
    <row r="57" spans="1:10" ht="15.75">
      <c r="A57" s="333"/>
      <c r="B57" s="485" t="s">
        <v>593</v>
      </c>
      <c r="C57" s="333"/>
      <c r="D57" s="152">
        <v>0.9587404971211472</v>
      </c>
      <c r="E57" s="152">
        <v>1.8636071438954218</v>
      </c>
      <c r="F57" s="152">
        <v>8.059348174955742</v>
      </c>
      <c r="G57" s="333"/>
      <c r="H57" s="152">
        <v>63.972152195227004</v>
      </c>
      <c r="I57" s="152">
        <v>2.463197832821488</v>
      </c>
      <c r="J57" s="152">
        <v>22.682954155979193</v>
      </c>
    </row>
    <row r="58" spans="1:10" ht="15.75">
      <c r="A58" s="333"/>
      <c r="B58" s="485" t="s">
        <v>594</v>
      </c>
      <c r="C58" s="333"/>
      <c r="D58" s="152">
        <v>0.9812997239266655</v>
      </c>
      <c r="E58" s="152">
        <v>1.6448001024559475</v>
      </c>
      <c r="F58" s="152">
        <v>9.993245343779986</v>
      </c>
      <c r="G58" s="333"/>
      <c r="H58" s="289">
        <v>66.56900645617065</v>
      </c>
      <c r="I58" s="289">
        <v>2.4974566756969745</v>
      </c>
      <c r="J58" s="289">
        <v>18.314191697969783</v>
      </c>
    </row>
    <row r="59" spans="1:10" ht="15.75">
      <c r="A59" s="333"/>
      <c r="B59" s="485" t="s">
        <v>595</v>
      </c>
      <c r="C59" s="333"/>
      <c r="D59" s="152">
        <v>0.7906197195344862</v>
      </c>
      <c r="E59" s="152">
        <v>1.6383075146600483</v>
      </c>
      <c r="F59" s="152">
        <v>10.66199709250831</v>
      </c>
      <c r="G59" s="333"/>
      <c r="H59" s="152">
        <v>65.8723128574518</v>
      </c>
      <c r="I59" s="152">
        <v>2.4161723130521127</v>
      </c>
      <c r="J59" s="152">
        <v>18.620590502793245</v>
      </c>
    </row>
    <row r="60" spans="1:10" ht="15.75">
      <c r="A60" s="505" t="s">
        <v>1080</v>
      </c>
      <c r="B60" s="495"/>
      <c r="C60" s="506"/>
      <c r="D60" s="506"/>
      <c r="E60" s="506"/>
      <c r="F60" s="506"/>
      <c r="G60" s="506"/>
      <c r="H60" s="506"/>
      <c r="I60" s="495"/>
      <c r="J60" s="506"/>
    </row>
    <row r="61" spans="1:10" ht="15.75">
      <c r="A61" s="489" t="s">
        <v>1081</v>
      </c>
      <c r="B61" s="333"/>
      <c r="C61" s="110"/>
      <c r="D61" s="110"/>
      <c r="E61" s="110"/>
      <c r="F61" s="110"/>
      <c r="G61" s="110"/>
      <c r="H61" s="110"/>
      <c r="I61" s="110"/>
      <c r="J61" s="110"/>
    </row>
    <row r="62" spans="1:10" ht="15.75">
      <c r="A62" s="490" t="s">
        <v>1082</v>
      </c>
      <c r="B62" s="431"/>
      <c r="C62" s="491"/>
      <c r="D62" s="110"/>
      <c r="E62" s="110"/>
      <c r="F62" s="110"/>
      <c r="G62" s="110"/>
      <c r="H62" s="110"/>
      <c r="I62" s="110"/>
      <c r="J62" s="110"/>
    </row>
  </sheetData>
  <printOptions/>
  <pageMargins left="0.75" right="0.75" top="1" bottom="1" header="0.5" footer="0.5"/>
  <pageSetup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140625" defaultRowHeight="12.75"/>
  <cols>
    <col min="1" max="1" width="16.8515625" style="0" customWidth="1"/>
    <col min="2" max="2" width="15.00390625" style="0" customWidth="1"/>
    <col min="3" max="3" width="14.8515625" style="0" customWidth="1"/>
    <col min="4" max="4" width="13.421875" style="0" customWidth="1"/>
    <col min="5" max="5" width="15.57421875" style="0" customWidth="1"/>
    <col min="6" max="6" width="14.7109375" style="0" customWidth="1"/>
    <col min="7" max="7" width="14.421875" style="0" customWidth="1"/>
    <col min="8" max="8" width="14.8515625" style="0" customWidth="1"/>
    <col min="9" max="9" width="14.57421875" style="0" customWidth="1"/>
    <col min="10" max="10" width="15.8515625" style="0" customWidth="1"/>
  </cols>
  <sheetData>
    <row r="1" spans="1:10" ht="18.75">
      <c r="A1" s="324" t="s">
        <v>1083</v>
      </c>
      <c r="B1" s="324"/>
      <c r="C1" s="324"/>
      <c r="D1" s="419"/>
      <c r="E1" s="419"/>
      <c r="F1" s="419"/>
      <c r="G1" s="419"/>
      <c r="H1" s="419"/>
      <c r="I1" s="419"/>
      <c r="J1" s="311"/>
    </row>
    <row r="2" spans="1:10" ht="18.75">
      <c r="A2" s="324"/>
      <c r="B2" s="324"/>
      <c r="C2" s="324"/>
      <c r="D2" s="419"/>
      <c r="E2" s="419"/>
      <c r="F2" s="419"/>
      <c r="G2" s="419"/>
      <c r="H2" s="419"/>
      <c r="I2" s="419"/>
      <c r="J2" s="311"/>
    </row>
    <row r="3" spans="1:10" ht="18.75">
      <c r="A3" s="324" t="s">
        <v>1084</v>
      </c>
      <c r="B3" s="324"/>
      <c r="C3" s="324"/>
      <c r="D3" s="419"/>
      <c r="E3" s="419"/>
      <c r="F3" s="419"/>
      <c r="G3" s="419"/>
      <c r="H3" s="419"/>
      <c r="I3" s="419"/>
      <c r="J3" s="311"/>
    </row>
    <row r="4" spans="1:10" ht="18.75">
      <c r="A4" s="420"/>
      <c r="B4" s="420"/>
      <c r="C4" s="423"/>
      <c r="D4" s="423"/>
      <c r="E4" s="423"/>
      <c r="F4" s="423" t="s">
        <v>1062</v>
      </c>
      <c r="G4" s="423" t="s">
        <v>1063</v>
      </c>
      <c r="H4" s="423" t="s">
        <v>1064</v>
      </c>
      <c r="I4" s="423" t="s">
        <v>1064</v>
      </c>
      <c r="J4" s="423" t="s">
        <v>1085</v>
      </c>
    </row>
    <row r="5" spans="1:10" ht="18.75">
      <c r="A5" s="424" t="s">
        <v>840</v>
      </c>
      <c r="B5" s="424"/>
      <c r="C5" s="425" t="s">
        <v>965</v>
      </c>
      <c r="D5" s="425" t="s">
        <v>1067</v>
      </c>
      <c r="E5" s="425" t="s">
        <v>969</v>
      </c>
      <c r="F5" s="425" t="s">
        <v>966</v>
      </c>
      <c r="G5" s="425" t="s">
        <v>966</v>
      </c>
      <c r="H5" s="425" t="s">
        <v>1068</v>
      </c>
      <c r="I5" s="425" t="s">
        <v>1069</v>
      </c>
      <c r="J5" s="425" t="s">
        <v>1069</v>
      </c>
    </row>
    <row r="6" spans="1:10" ht="15.75">
      <c r="A6" s="311" t="s">
        <v>851</v>
      </c>
      <c r="B6" s="427"/>
      <c r="C6" s="292">
        <v>27.92411742535282</v>
      </c>
      <c r="D6" s="292">
        <v>32.45788788315695</v>
      </c>
      <c r="E6" s="292">
        <v>16.814585040850798</v>
      </c>
      <c r="F6" s="292">
        <v>5.292107629935847</v>
      </c>
      <c r="G6" s="292">
        <v>4.1895249661487775</v>
      </c>
      <c r="H6" s="292">
        <v>9.819197581457308</v>
      </c>
      <c r="I6" s="292">
        <v>3.198018182942175</v>
      </c>
      <c r="J6" s="292">
        <v>0.30456129015532674</v>
      </c>
    </row>
    <row r="7" spans="1:10" ht="15.75">
      <c r="A7" s="311" t="s">
        <v>887</v>
      </c>
      <c r="B7" s="427"/>
      <c r="C7" s="292">
        <v>27.875651873947362</v>
      </c>
      <c r="D7" s="292">
        <v>36.334760522987224</v>
      </c>
      <c r="E7" s="292">
        <v>15.733446967391084</v>
      </c>
      <c r="F7" s="292">
        <v>3.894491679236307</v>
      </c>
      <c r="G7" s="292">
        <v>5.562657684164959</v>
      </c>
      <c r="H7" s="292">
        <v>5.271357678979278</v>
      </c>
      <c r="I7" s="292">
        <v>3.4811703406090695</v>
      </c>
      <c r="J7" s="292">
        <v>1.8442987944418516</v>
      </c>
    </row>
    <row r="8" spans="1:10" ht="15.75">
      <c r="A8" s="311" t="s">
        <v>853</v>
      </c>
      <c r="B8" s="427"/>
      <c r="C8" s="292">
        <v>25.76863681887491</v>
      </c>
      <c r="D8" s="292">
        <v>42.625528295205214</v>
      </c>
      <c r="E8" s="292">
        <v>13.94926500086604</v>
      </c>
      <c r="F8" s="292">
        <v>2.4466573450628153</v>
      </c>
      <c r="G8" s="292">
        <v>2.4918861888148056</v>
      </c>
      <c r="H8" s="292">
        <v>5.858980927219691</v>
      </c>
      <c r="I8" s="292">
        <v>5.322319400009978</v>
      </c>
      <c r="J8" s="292">
        <v>1.5367260239465432</v>
      </c>
    </row>
    <row r="9" spans="1:10" ht="15.75">
      <c r="A9" s="311" t="s">
        <v>854</v>
      </c>
      <c r="B9" s="427"/>
      <c r="C9" s="292">
        <v>25.225161569913137</v>
      </c>
      <c r="D9" s="292">
        <v>45.58189394122919</v>
      </c>
      <c r="E9" s="292">
        <v>12.739057524541668</v>
      </c>
      <c r="F9" s="292">
        <v>1.497970450403891</v>
      </c>
      <c r="G9" s="292">
        <v>1.5036230421171917</v>
      </c>
      <c r="H9" s="292">
        <v>5.8985467455876135</v>
      </c>
      <c r="I9" s="292">
        <v>4.597744077564325</v>
      </c>
      <c r="J9" s="292">
        <v>2.9560026486429742</v>
      </c>
    </row>
    <row r="10" spans="1:10" ht="15.75">
      <c r="A10" s="507" t="s">
        <v>855</v>
      </c>
      <c r="B10" s="427"/>
      <c r="C10" s="265">
        <v>21.06342630373977</v>
      </c>
      <c r="D10" s="265">
        <v>49.1912238435317</v>
      </c>
      <c r="E10" s="265">
        <v>10.975688167130674</v>
      </c>
      <c r="F10" s="265">
        <v>1.067252889137053</v>
      </c>
      <c r="G10" s="265">
        <v>4.83563253847085</v>
      </c>
      <c r="H10" s="265">
        <v>6.350830199828454</v>
      </c>
      <c r="I10" s="265">
        <v>3.4000642970471517</v>
      </c>
      <c r="J10" s="265">
        <v>3.115881761114343</v>
      </c>
    </row>
    <row r="11" spans="1:10" ht="15.75">
      <c r="A11" s="507" t="s">
        <v>856</v>
      </c>
      <c r="B11" s="427"/>
      <c r="C11" s="265">
        <v>22.1</v>
      </c>
      <c r="D11" s="265">
        <v>53.8</v>
      </c>
      <c r="E11" s="265">
        <v>9.2</v>
      </c>
      <c r="F11" s="265">
        <v>1.3</v>
      </c>
      <c r="G11" s="265">
        <v>2.5</v>
      </c>
      <c r="H11" s="265">
        <v>6.4</v>
      </c>
      <c r="I11" s="265">
        <v>2.6</v>
      </c>
      <c r="J11" s="265">
        <v>2.2</v>
      </c>
    </row>
    <row r="12" spans="1:10" ht="15.75">
      <c r="A12" s="296">
        <v>1999</v>
      </c>
      <c r="B12" s="427"/>
      <c r="C12" s="265">
        <v>20.776483630171608</v>
      </c>
      <c r="D12" s="265">
        <v>52.42039314821242</v>
      </c>
      <c r="E12" s="265">
        <v>8.823522882090318</v>
      </c>
      <c r="F12" s="265">
        <v>0.1046846104150309</v>
      </c>
      <c r="G12" s="265">
        <v>5.14853507408068</v>
      </c>
      <c r="H12" s="265">
        <v>8.491915544843213</v>
      </c>
      <c r="I12" s="265">
        <v>2.886944912924398</v>
      </c>
      <c r="J12" s="265">
        <v>1.347520197262334</v>
      </c>
    </row>
    <row r="13" spans="1:10" ht="15.75">
      <c r="A13" s="296">
        <v>2000</v>
      </c>
      <c r="B13" s="427"/>
      <c r="C13" s="152">
        <v>21.755934796660554</v>
      </c>
      <c r="D13" s="152">
        <v>49.06739942976879</v>
      </c>
      <c r="E13" s="152">
        <v>9.720925818441486</v>
      </c>
      <c r="F13" s="152">
        <v>0.08865376480480258</v>
      </c>
      <c r="G13" s="152">
        <v>3.349356016043322</v>
      </c>
      <c r="H13" s="152">
        <v>13.330181456664683</v>
      </c>
      <c r="I13" s="152">
        <v>2.078430226535831</v>
      </c>
      <c r="J13" s="152">
        <v>0.6091184910805169</v>
      </c>
    </row>
    <row r="14" spans="1:10" ht="15.75">
      <c r="A14" s="296">
        <v>2001</v>
      </c>
      <c r="B14" s="431"/>
      <c r="C14" s="154">
        <v>21.497879990686034</v>
      </c>
      <c r="D14" s="154">
        <v>55.948751550070654</v>
      </c>
      <c r="E14" s="154">
        <v>9.08328956132323</v>
      </c>
      <c r="F14" s="154">
        <v>0.14516784083955614</v>
      </c>
      <c r="G14" s="154">
        <v>1.2163600820928253</v>
      </c>
      <c r="H14" s="154">
        <v>9.639582171344403</v>
      </c>
      <c r="I14" s="154">
        <v>2.202719460223426</v>
      </c>
      <c r="J14" s="154">
        <v>0.2662493434198484</v>
      </c>
    </row>
    <row r="15" spans="1:10" ht="15.75">
      <c r="A15" s="492">
        <v>2002</v>
      </c>
      <c r="B15" s="333"/>
      <c r="C15" s="154">
        <v>23.520787507691022</v>
      </c>
      <c r="D15" s="154">
        <v>50.798291548437014</v>
      </c>
      <c r="E15" s="154">
        <v>11.222904124972958</v>
      </c>
      <c r="F15" s="154">
        <v>2.025811124305358</v>
      </c>
      <c r="G15" s="154">
        <v>0.4521160328362724</v>
      </c>
      <c r="H15" s="154">
        <v>10.028887200985071</v>
      </c>
      <c r="I15" s="154">
        <v>1.6129253108499493</v>
      </c>
      <c r="J15" s="154">
        <v>0.33827714992233543</v>
      </c>
    </row>
    <row r="16" spans="1:10" ht="15.75">
      <c r="A16" s="332"/>
      <c r="B16" s="431"/>
      <c r="C16" s="154"/>
      <c r="D16" s="154"/>
      <c r="E16" s="154"/>
      <c r="F16" s="154"/>
      <c r="G16" s="154"/>
      <c r="H16" s="154"/>
      <c r="I16" s="154"/>
      <c r="J16" s="154"/>
    </row>
    <row r="17" spans="1:10" ht="15.75">
      <c r="A17" s="297">
        <v>2003</v>
      </c>
      <c r="B17" s="431" t="s">
        <v>591</v>
      </c>
      <c r="C17" s="154">
        <v>20.69585374679129</v>
      </c>
      <c r="D17" s="154">
        <v>54.10553647143964</v>
      </c>
      <c r="E17" s="154">
        <v>10.513686672886736</v>
      </c>
      <c r="F17" s="154">
        <v>2.6728562735665506</v>
      </c>
      <c r="G17" s="154">
        <v>0.5218236740511742</v>
      </c>
      <c r="H17" s="154">
        <v>9.81938142079254</v>
      </c>
      <c r="I17" s="154">
        <v>1.5002417407534294</v>
      </c>
      <c r="J17" s="154">
        <v>0.17061999971864783</v>
      </c>
    </row>
    <row r="18" spans="1:10" ht="15.75">
      <c r="A18" s="297"/>
      <c r="B18" s="431" t="s">
        <v>592</v>
      </c>
      <c r="C18" s="154">
        <v>20.878449757814483</v>
      </c>
      <c r="D18" s="154">
        <v>53.539725179010844</v>
      </c>
      <c r="E18" s="154">
        <v>10.719964047036196</v>
      </c>
      <c r="F18" s="154">
        <v>1.9856217879038498</v>
      </c>
      <c r="G18" s="154">
        <v>0.6034992122545915</v>
      </c>
      <c r="H18" s="154">
        <v>10.681755527492081</v>
      </c>
      <c r="I18" s="154">
        <v>1.4244938910970113</v>
      </c>
      <c r="J18" s="154">
        <v>0.16649059739094646</v>
      </c>
    </row>
    <row r="19" spans="1:10" ht="15.75">
      <c r="A19" s="332"/>
      <c r="B19" s="434" t="s">
        <v>593</v>
      </c>
      <c r="C19" s="298">
        <v>23.399599858496046</v>
      </c>
      <c r="D19" s="298">
        <v>52.28516353785584</v>
      </c>
      <c r="E19" s="298">
        <v>11.095685677548127</v>
      </c>
      <c r="F19" s="298">
        <v>1.7883146758958084</v>
      </c>
      <c r="G19" s="298">
        <v>0.5903335190072481</v>
      </c>
      <c r="H19" s="298">
        <v>9.258093165757096</v>
      </c>
      <c r="I19" s="298">
        <v>1.4141970087647988</v>
      </c>
      <c r="J19" s="298">
        <v>0.16861255667504046</v>
      </c>
    </row>
    <row r="20" spans="1:10" ht="15.75">
      <c r="A20" s="332"/>
      <c r="B20" s="431" t="s">
        <v>594</v>
      </c>
      <c r="C20" s="298">
        <v>25.09668660286962</v>
      </c>
      <c r="D20" s="298">
        <v>50.52879398149699</v>
      </c>
      <c r="E20" s="298">
        <v>10.574640218288378</v>
      </c>
      <c r="F20" s="298">
        <v>2.01382403772929</v>
      </c>
      <c r="G20" s="298">
        <v>0.5707890464396552</v>
      </c>
      <c r="H20" s="298">
        <v>9.557742939426655</v>
      </c>
      <c r="I20" s="298">
        <v>1.4928913244882656</v>
      </c>
      <c r="J20" s="298">
        <v>0.16463184926115573</v>
      </c>
    </row>
    <row r="21" spans="1:10" ht="15.75">
      <c r="A21" s="332"/>
      <c r="B21" s="434" t="s">
        <v>595</v>
      </c>
      <c r="C21" s="298">
        <v>23.606282863535643</v>
      </c>
      <c r="D21" s="298">
        <v>51.976190647626844</v>
      </c>
      <c r="E21" s="298">
        <v>10.853266154618609</v>
      </c>
      <c r="F21" s="298">
        <v>2.232943160110025</v>
      </c>
      <c r="G21" s="298">
        <v>0.4424043292017991</v>
      </c>
      <c r="H21" s="298">
        <v>9.159718773473953</v>
      </c>
      <c r="I21" s="298">
        <v>1.5482630326175837</v>
      </c>
      <c r="J21" s="298">
        <v>0.18093103881554415</v>
      </c>
    </row>
    <row r="22" spans="1:10" ht="15.75">
      <c r="A22" s="332"/>
      <c r="B22" s="431" t="s">
        <v>596</v>
      </c>
      <c r="C22" s="298">
        <v>26.079174253396964</v>
      </c>
      <c r="D22" s="298">
        <v>48.43842607923773</v>
      </c>
      <c r="E22" s="298">
        <v>11.575518339873526</v>
      </c>
      <c r="F22" s="298">
        <v>1.8795765043943962</v>
      </c>
      <c r="G22" s="298">
        <v>0.47780266425160894</v>
      </c>
      <c r="H22" s="298">
        <v>8.656807532102317</v>
      </c>
      <c r="I22" s="298">
        <v>1.6529003439552845</v>
      </c>
      <c r="J22" s="298">
        <v>1.2397942827881643</v>
      </c>
    </row>
    <row r="23" spans="1:10" ht="15.75">
      <c r="A23" s="332"/>
      <c r="B23" s="431" t="s">
        <v>597</v>
      </c>
      <c r="C23" s="298">
        <v>21.540118560052594</v>
      </c>
      <c r="D23" s="298">
        <v>55.5930863993053</v>
      </c>
      <c r="E23" s="298">
        <v>10.967566593104564</v>
      </c>
      <c r="F23" s="298">
        <v>1.8207645914393087</v>
      </c>
      <c r="G23" s="298">
        <v>0.6233377481011974</v>
      </c>
      <c r="H23" s="298">
        <v>7.632408367524834</v>
      </c>
      <c r="I23" s="298">
        <v>1.620156654271332</v>
      </c>
      <c r="J23" s="298">
        <v>0.20256108620086538</v>
      </c>
    </row>
    <row r="24" spans="1:10" ht="15.75">
      <c r="A24" s="332"/>
      <c r="B24" s="431" t="s">
        <v>598</v>
      </c>
      <c r="C24" s="298">
        <v>22.652408411341494</v>
      </c>
      <c r="D24" s="298">
        <v>52.82614726969497</v>
      </c>
      <c r="E24" s="298">
        <v>11.075084269157296</v>
      </c>
      <c r="F24" s="298">
        <v>2.67110923802838</v>
      </c>
      <c r="G24" s="298">
        <v>0.6880839850643827</v>
      </c>
      <c r="H24" s="298">
        <v>8.390944323267993</v>
      </c>
      <c r="I24" s="298">
        <v>1.5405975029563665</v>
      </c>
      <c r="J24" s="298">
        <v>0.1556250004891407</v>
      </c>
    </row>
    <row r="25" spans="1:10" ht="15.75">
      <c r="A25" s="332"/>
      <c r="B25" s="431" t="s">
        <v>599</v>
      </c>
      <c r="C25" s="298">
        <v>23.379429882199332</v>
      </c>
      <c r="D25" s="298">
        <v>51.20233733808499</v>
      </c>
      <c r="E25" s="298">
        <v>11.497316850600763</v>
      </c>
      <c r="F25" s="298">
        <v>2.779296125839004</v>
      </c>
      <c r="G25" s="298">
        <v>0.5978078187578397</v>
      </c>
      <c r="H25" s="298">
        <v>8.862958327549217</v>
      </c>
      <c r="I25" s="298">
        <v>1.5204396998683463</v>
      </c>
      <c r="J25" s="298">
        <v>0.16041395710050252</v>
      </c>
    </row>
    <row r="26" spans="1:10" ht="15.75">
      <c r="A26" s="332"/>
      <c r="B26" s="431" t="s">
        <v>600</v>
      </c>
      <c r="C26" s="298">
        <v>22.449179370249627</v>
      </c>
      <c r="D26" s="298">
        <v>55.12996842312566</v>
      </c>
      <c r="E26" s="298">
        <v>10.260612572690604</v>
      </c>
      <c r="F26" s="298">
        <v>2.4387767395399105</v>
      </c>
      <c r="G26" s="298">
        <v>0.5619109899347879</v>
      </c>
      <c r="H26" s="298">
        <v>7.722824127523804</v>
      </c>
      <c r="I26" s="298">
        <v>1.2725351433318024</v>
      </c>
      <c r="J26" s="298">
        <v>0.16419263360378689</v>
      </c>
    </row>
    <row r="27" spans="1:10" ht="15.75">
      <c r="A27" s="332"/>
      <c r="B27" s="431" t="s">
        <v>601</v>
      </c>
      <c r="C27" s="298">
        <v>23.008840575752952</v>
      </c>
      <c r="D27" s="298">
        <v>54.360433366769456</v>
      </c>
      <c r="E27" s="298">
        <v>10.543968274954226</v>
      </c>
      <c r="F27" s="298">
        <v>3.557615893563879</v>
      </c>
      <c r="G27" s="298">
        <v>0.6543129018443523</v>
      </c>
      <c r="H27" s="298">
        <v>6.370912576488745</v>
      </c>
      <c r="I27" s="298">
        <v>1.3365950328660896</v>
      </c>
      <c r="J27" s="298">
        <v>0.16732137776027728</v>
      </c>
    </row>
    <row r="28" spans="1:10" ht="15.75">
      <c r="A28" s="332"/>
      <c r="B28" s="431" t="s">
        <v>590</v>
      </c>
      <c r="C28" s="154">
        <v>22.47885822549152</v>
      </c>
      <c r="D28" s="154">
        <v>49.37499332101217</v>
      </c>
      <c r="E28" s="154">
        <v>11.110100265674772</v>
      </c>
      <c r="F28" s="154">
        <v>3.174233301844763</v>
      </c>
      <c r="G28" s="154">
        <v>0.6758993842280562</v>
      </c>
      <c r="H28" s="154">
        <v>11.525251964520839</v>
      </c>
      <c r="I28" s="154">
        <v>1.504907176490871</v>
      </c>
      <c r="J28" s="154">
        <v>0.15575636073702737</v>
      </c>
    </row>
    <row r="29" spans="1:10" ht="15.75">
      <c r="A29" s="332"/>
      <c r="B29" s="431"/>
      <c r="C29" s="154"/>
      <c r="D29" s="154"/>
      <c r="E29" s="154"/>
      <c r="F29" s="154"/>
      <c r="G29" s="154"/>
      <c r="H29" s="154"/>
      <c r="I29" s="154"/>
      <c r="J29" s="154"/>
    </row>
    <row r="30" spans="1:10" ht="15.75">
      <c r="A30" s="297">
        <v>2004</v>
      </c>
      <c r="B30" s="431" t="s">
        <v>591</v>
      </c>
      <c r="C30" s="154">
        <v>20.946433642719654</v>
      </c>
      <c r="D30" s="154">
        <v>54.830573799681744</v>
      </c>
      <c r="E30" s="154">
        <v>10.641480005589688</v>
      </c>
      <c r="F30" s="154">
        <v>2.530533680134513</v>
      </c>
      <c r="G30" s="154">
        <v>0.4693446088794926</v>
      </c>
      <c r="H30" s="154">
        <v>9.012761622272208</v>
      </c>
      <c r="I30" s="154">
        <v>1.4082141392103211</v>
      </c>
      <c r="J30" s="154">
        <v>0.16065850151237168</v>
      </c>
    </row>
    <row r="31" spans="1:10" ht="15.75">
      <c r="A31" s="297"/>
      <c r="B31" s="431" t="s">
        <v>592</v>
      </c>
      <c r="C31" s="154">
        <v>24.544365771279523</v>
      </c>
      <c r="D31" s="154">
        <v>49.68118066619548</v>
      </c>
      <c r="E31" s="154">
        <v>11.39820223583871</v>
      </c>
      <c r="F31" s="154">
        <v>2.6824250228640407</v>
      </c>
      <c r="G31" s="154">
        <v>0.5225344843116219</v>
      </c>
      <c r="H31" s="154">
        <v>8.914340507646049</v>
      </c>
      <c r="I31" s="154">
        <v>1.7678252543877746</v>
      </c>
      <c r="J31" s="154">
        <v>0.4891260574767916</v>
      </c>
    </row>
    <row r="32" spans="1:10" ht="15.75">
      <c r="A32" s="297"/>
      <c r="B32" s="434" t="s">
        <v>593</v>
      </c>
      <c r="C32" s="154">
        <v>23.143219209337033</v>
      </c>
      <c r="D32" s="154">
        <v>48.12636858526808</v>
      </c>
      <c r="E32" s="154">
        <v>10.744200814692629</v>
      </c>
      <c r="F32" s="154">
        <v>0.19348653178313985</v>
      </c>
      <c r="G32" s="154">
        <v>3.015296010742028</v>
      </c>
      <c r="H32" s="154">
        <v>11.130909053385315</v>
      </c>
      <c r="I32" s="154">
        <v>1.8256661509887147</v>
      </c>
      <c r="J32" s="154">
        <v>1.8208536438030571</v>
      </c>
    </row>
    <row r="33" spans="1:10" ht="15.75">
      <c r="A33" s="297"/>
      <c r="B33" s="434" t="s">
        <v>594</v>
      </c>
      <c r="C33" s="154">
        <v>22.717467755444716</v>
      </c>
      <c r="D33" s="154">
        <v>44.36812481865214</v>
      </c>
      <c r="E33" s="154">
        <v>9.804290698737853</v>
      </c>
      <c r="F33" s="154">
        <v>0.19187508923466434</v>
      </c>
      <c r="G33" s="154">
        <v>0.9023804025215333</v>
      </c>
      <c r="H33" s="154">
        <v>18.44945189355136</v>
      </c>
      <c r="I33" s="154">
        <v>1.9380864403445304</v>
      </c>
      <c r="J33" s="154">
        <v>1.6283229015132228</v>
      </c>
    </row>
    <row r="34" spans="1:10" ht="15.75">
      <c r="A34" s="297"/>
      <c r="B34" s="434" t="s">
        <v>595</v>
      </c>
      <c r="C34" s="154">
        <v>24.124793632663643</v>
      </c>
      <c r="D34" s="154">
        <v>47.126366014604066</v>
      </c>
      <c r="E34" s="154">
        <v>9.556483238732715</v>
      </c>
      <c r="F34" s="154">
        <v>0.5747112104223608</v>
      </c>
      <c r="G34" s="154">
        <v>0.4213463006005226</v>
      </c>
      <c r="H34" s="154">
        <v>13.575035101151164</v>
      </c>
      <c r="I34" s="154">
        <v>3.077881536420405</v>
      </c>
      <c r="J34" s="154">
        <v>1.543382965405103</v>
      </c>
    </row>
    <row r="35" spans="1:10" ht="15.75">
      <c r="A35" s="297"/>
      <c r="B35" s="434" t="s">
        <v>596</v>
      </c>
      <c r="C35" s="152">
        <v>24.623686349258175</v>
      </c>
      <c r="D35" s="152">
        <v>46.97773920648346</v>
      </c>
      <c r="E35" s="154">
        <v>10.18551457034567</v>
      </c>
      <c r="F35" s="154">
        <v>0.5772466499596131</v>
      </c>
      <c r="G35" s="154">
        <v>0.4811382888387217</v>
      </c>
      <c r="H35" s="154">
        <v>12.177909409108794</v>
      </c>
      <c r="I35" s="154">
        <v>4.1803367644926785</v>
      </c>
      <c r="J35" s="154">
        <v>0.8173891431766875</v>
      </c>
    </row>
    <row r="36" spans="1:10" ht="15.75">
      <c r="A36" s="333"/>
      <c r="B36" s="434" t="s">
        <v>597</v>
      </c>
      <c r="C36" s="152">
        <v>24.316936056250142</v>
      </c>
      <c r="D36" s="152">
        <v>48.11997499187476</v>
      </c>
      <c r="E36" s="152">
        <v>10.685137400068905</v>
      </c>
      <c r="F36" s="152">
        <v>2.8534455743816305</v>
      </c>
      <c r="G36" s="152">
        <v>0.4949339377819341</v>
      </c>
      <c r="H36" s="152">
        <v>9.816639029139807</v>
      </c>
      <c r="I36" s="152">
        <v>2.841251289385188</v>
      </c>
      <c r="J36" s="152">
        <v>0.8716817211176435</v>
      </c>
    </row>
    <row r="37" spans="1:10" ht="15.75">
      <c r="A37" s="333"/>
      <c r="B37" s="434" t="s">
        <v>598</v>
      </c>
      <c r="C37" s="152">
        <v>22.993152632993233</v>
      </c>
      <c r="D37" s="152">
        <v>48.740507086238466</v>
      </c>
      <c r="E37" s="152">
        <v>10.838111677027895</v>
      </c>
      <c r="F37" s="152">
        <v>2.867158175959156</v>
      </c>
      <c r="G37" s="152">
        <v>0.5166951266592786</v>
      </c>
      <c r="H37" s="152">
        <v>10.456356340325513</v>
      </c>
      <c r="I37" s="152">
        <v>2.7252789148220433</v>
      </c>
      <c r="J37" s="152">
        <v>0.8627400459744188</v>
      </c>
    </row>
    <row r="38" spans="1:10" ht="15.75">
      <c r="A38" s="333"/>
      <c r="B38" s="434" t="s">
        <v>599</v>
      </c>
      <c r="C38" s="152">
        <v>23.476011134373405</v>
      </c>
      <c r="D38" s="152">
        <v>49.18625442788337</v>
      </c>
      <c r="E38" s="152">
        <v>10.94727231497559</v>
      </c>
      <c r="F38" s="152">
        <v>2.252332405582293</v>
      </c>
      <c r="G38" s="152">
        <v>0.38919782735801217</v>
      </c>
      <c r="H38" s="152">
        <v>10.139336173461604</v>
      </c>
      <c r="I38" s="152">
        <v>2.7606448246819317</v>
      </c>
      <c r="J38" s="152">
        <v>0.8489508916838044</v>
      </c>
    </row>
    <row r="39" spans="1:10" ht="15.75">
      <c r="A39" s="333"/>
      <c r="B39" s="431" t="s">
        <v>600</v>
      </c>
      <c r="C39" s="152">
        <v>25.64024657982419</v>
      </c>
      <c r="D39" s="152">
        <v>47.08768047938423</v>
      </c>
      <c r="E39" s="152">
        <v>11.259081008015565</v>
      </c>
      <c r="F39" s="152">
        <v>0.7155378005837328</v>
      </c>
      <c r="G39" s="152">
        <v>0.4104899740850114</v>
      </c>
      <c r="H39" s="152">
        <v>11.259425393244882</v>
      </c>
      <c r="I39" s="152">
        <v>2.7505015109901936</v>
      </c>
      <c r="J39" s="152">
        <v>0.8770372538721813</v>
      </c>
    </row>
    <row r="40" spans="1:10" ht="15.75">
      <c r="A40" s="333"/>
      <c r="B40" s="431" t="s">
        <v>601</v>
      </c>
      <c r="C40" s="152">
        <v>24.72206905168465</v>
      </c>
      <c r="D40" s="152">
        <v>48.847003456749</v>
      </c>
      <c r="E40" s="152">
        <v>10.860613885302573</v>
      </c>
      <c r="F40" s="152">
        <v>0.6285952271875391</v>
      </c>
      <c r="G40" s="152">
        <v>0.39403606680271547</v>
      </c>
      <c r="H40" s="152">
        <v>10.59995002290617</v>
      </c>
      <c r="I40" s="152">
        <v>3.0710507683978183</v>
      </c>
      <c r="J40" s="152">
        <v>0.8766815209695556</v>
      </c>
    </row>
    <row r="41" spans="1:10" ht="15.75">
      <c r="A41" s="333"/>
      <c r="B41" s="431" t="s">
        <v>590</v>
      </c>
      <c r="C41" s="154">
        <v>25.69452198264952</v>
      </c>
      <c r="D41" s="154">
        <v>46.29020738361312</v>
      </c>
      <c r="E41" s="154">
        <v>10.990423772043236</v>
      </c>
      <c r="F41" s="154">
        <v>0.5095207372666549</v>
      </c>
      <c r="G41" s="154">
        <v>0.42579631666440154</v>
      </c>
      <c r="H41" s="154">
        <v>11.878897926264914</v>
      </c>
      <c r="I41" s="154">
        <v>3.3257700954187257</v>
      </c>
      <c r="J41" s="154">
        <v>0.8848617860794319</v>
      </c>
    </row>
    <row r="42" spans="1:10" ht="15.75">
      <c r="A42" s="333"/>
      <c r="B42" s="431"/>
      <c r="C42" s="154"/>
      <c r="D42" s="154"/>
      <c r="E42" s="154"/>
      <c r="F42" s="154"/>
      <c r="G42" s="154"/>
      <c r="H42" s="154"/>
      <c r="I42" s="154"/>
      <c r="J42" s="154"/>
    </row>
    <row r="43" spans="1:10" ht="15.75">
      <c r="A43" s="297">
        <v>2005</v>
      </c>
      <c r="B43" s="431" t="s">
        <v>591</v>
      </c>
      <c r="C43" s="154">
        <v>24.999195129600032</v>
      </c>
      <c r="D43" s="154">
        <v>47.14870388042925</v>
      </c>
      <c r="E43" s="154">
        <v>10.268715422866984</v>
      </c>
      <c r="F43" s="154">
        <v>0.5579242372511509</v>
      </c>
      <c r="G43" s="154">
        <v>0.3840324841718758</v>
      </c>
      <c r="H43" s="154">
        <v>12.674685693140475</v>
      </c>
      <c r="I43" s="154">
        <v>3.1235251495170973</v>
      </c>
      <c r="J43" s="154">
        <v>0.8432180030231329</v>
      </c>
    </row>
    <row r="44" spans="1:10" ht="15.75">
      <c r="A44" s="297"/>
      <c r="B44" s="431" t="s">
        <v>592</v>
      </c>
      <c r="C44" s="154">
        <v>24.358734375397102</v>
      </c>
      <c r="D44" s="154">
        <v>49.54541996063797</v>
      </c>
      <c r="E44" s="154">
        <v>10.291007233105018</v>
      </c>
      <c r="F44" s="154">
        <v>0.7191953736202025</v>
      </c>
      <c r="G44" s="154">
        <v>0.47866888269862395</v>
      </c>
      <c r="H44" s="154">
        <v>10.54945774333764</v>
      </c>
      <c r="I44" s="154">
        <v>3.210578979657497</v>
      </c>
      <c r="J44" s="154">
        <v>0.8469374515459387</v>
      </c>
    </row>
    <row r="45" spans="1:10" ht="15.75">
      <c r="A45" s="297"/>
      <c r="B45" s="434" t="s">
        <v>593</v>
      </c>
      <c r="C45" s="154">
        <v>23.753205742976533</v>
      </c>
      <c r="D45" s="154">
        <v>49.065631956999155</v>
      </c>
      <c r="E45" s="154">
        <v>10.394556107942945</v>
      </c>
      <c r="F45" s="154">
        <v>0.6918101519623574</v>
      </c>
      <c r="G45" s="154">
        <v>0.4918414374159841</v>
      </c>
      <c r="H45" s="154">
        <v>12.081316998065896</v>
      </c>
      <c r="I45" s="154">
        <v>2.6609130969626733</v>
      </c>
      <c r="J45" s="154">
        <v>0.860724507674459</v>
      </c>
    </row>
    <row r="46" spans="1:10" ht="15.75">
      <c r="A46" s="333"/>
      <c r="B46" s="434" t="s">
        <v>594</v>
      </c>
      <c r="C46" s="152">
        <v>22.694640781742617</v>
      </c>
      <c r="D46" s="152">
        <v>51.75692758562763</v>
      </c>
      <c r="E46" s="152">
        <v>9.171876813493924</v>
      </c>
      <c r="F46" s="152">
        <v>0.38066931212529176</v>
      </c>
      <c r="G46" s="152">
        <v>0.4167450032751203</v>
      </c>
      <c r="H46" s="152">
        <v>10.993274593592666</v>
      </c>
      <c r="I46" s="152">
        <v>3.799008481205117</v>
      </c>
      <c r="J46" s="152">
        <v>0.7868574289376201</v>
      </c>
    </row>
    <row r="47" spans="1:10" ht="15.75">
      <c r="A47" s="333"/>
      <c r="B47" s="434" t="s">
        <v>595</v>
      </c>
      <c r="C47" s="152">
        <v>24.351579338800185</v>
      </c>
      <c r="D47" s="152">
        <v>46.88948754654658</v>
      </c>
      <c r="E47" s="152">
        <v>10.225978861485299</v>
      </c>
      <c r="F47" s="152">
        <v>1.4548283580782493</v>
      </c>
      <c r="G47" s="152">
        <v>0.4955560720705094</v>
      </c>
      <c r="H47" s="152">
        <v>11.262116526844336</v>
      </c>
      <c r="I47" s="152">
        <v>4.452876436340515</v>
      </c>
      <c r="J47" s="152">
        <v>0.8675768598343365</v>
      </c>
    </row>
    <row r="48" spans="1:10" ht="15.75">
      <c r="A48" s="333"/>
      <c r="B48" s="434" t="s">
        <v>596</v>
      </c>
      <c r="C48" s="152">
        <v>25.57166678579255</v>
      </c>
      <c r="D48" s="152">
        <v>52.13036351197765</v>
      </c>
      <c r="E48" s="152">
        <v>10.56933008577849</v>
      </c>
      <c r="F48" s="152">
        <v>0.41092146095982995</v>
      </c>
      <c r="G48" s="152">
        <v>0.5390904385377207</v>
      </c>
      <c r="H48" s="152">
        <v>7.049152386615068</v>
      </c>
      <c r="I48" s="152">
        <v>2.99247621867742</v>
      </c>
      <c r="J48" s="152">
        <v>0.736999111661272</v>
      </c>
    </row>
    <row r="49" spans="1:10" ht="15.75">
      <c r="A49" s="333"/>
      <c r="B49" s="434" t="s">
        <v>597</v>
      </c>
      <c r="C49" s="152">
        <v>24.193570213930656</v>
      </c>
      <c r="D49" s="152">
        <v>53.04760069865954</v>
      </c>
      <c r="E49" s="152">
        <v>10.757601606832464</v>
      </c>
      <c r="F49" s="152">
        <v>0.4156162250529161</v>
      </c>
      <c r="G49" s="152">
        <v>0.6147806590300354</v>
      </c>
      <c r="H49" s="152">
        <v>7.491769536219321</v>
      </c>
      <c r="I49" s="152">
        <v>2.8357367061983934</v>
      </c>
      <c r="J49" s="152">
        <v>0.6433243540766757</v>
      </c>
    </row>
    <row r="50" spans="1:10" ht="15.75">
      <c r="A50" s="333"/>
      <c r="B50" s="434" t="s">
        <v>598</v>
      </c>
      <c r="C50" s="152">
        <v>26.081152037599875</v>
      </c>
      <c r="D50" s="152">
        <v>48.755274283815695</v>
      </c>
      <c r="E50" s="152">
        <v>10.090256000835073</v>
      </c>
      <c r="F50" s="152">
        <v>0.3121741292402399</v>
      </c>
      <c r="G50" s="152">
        <v>0.5950410413846183</v>
      </c>
      <c r="H50" s="152">
        <v>10.228827923393027</v>
      </c>
      <c r="I50" s="152">
        <v>3.3350966295873095</v>
      </c>
      <c r="J50" s="152">
        <v>0.60217795414417</v>
      </c>
    </row>
    <row r="51" spans="1:10" ht="15.75">
      <c r="A51" s="333"/>
      <c r="B51" s="434" t="s">
        <v>599</v>
      </c>
      <c r="C51" s="152">
        <v>26.98975496462566</v>
      </c>
      <c r="D51" s="152">
        <v>47.33763225043452</v>
      </c>
      <c r="E51" s="152">
        <v>9.737786843225363</v>
      </c>
      <c r="F51" s="152">
        <v>0.35855085936044123</v>
      </c>
      <c r="G51" s="152">
        <v>0.427116967718966</v>
      </c>
      <c r="H51" s="152">
        <v>10.39813444497055</v>
      </c>
      <c r="I51" s="152">
        <v>4.137445462897368</v>
      </c>
      <c r="J51" s="152">
        <v>0.6135782067671326</v>
      </c>
    </row>
    <row r="52" spans="1:10" ht="15.75">
      <c r="A52" s="333"/>
      <c r="B52" s="431" t="s">
        <v>600</v>
      </c>
      <c r="C52" s="152">
        <v>24.095935149735315</v>
      </c>
      <c r="D52" s="152">
        <v>49.600554670872455</v>
      </c>
      <c r="E52" s="152">
        <v>9.614176998703796</v>
      </c>
      <c r="F52" s="152">
        <v>0.28247743829073196</v>
      </c>
      <c r="G52" s="152">
        <v>0.42806624778996966</v>
      </c>
      <c r="H52" s="152">
        <v>11.32177007237639</v>
      </c>
      <c r="I52" s="152">
        <v>4.014146219012115</v>
      </c>
      <c r="J52" s="152">
        <v>0.6428732032192259</v>
      </c>
    </row>
    <row r="53" spans="1:10" ht="15.75">
      <c r="A53" s="333"/>
      <c r="B53" s="431" t="s">
        <v>601</v>
      </c>
      <c r="C53" s="152">
        <v>24.44505110285484</v>
      </c>
      <c r="D53" s="152">
        <v>51.37760277717754</v>
      </c>
      <c r="E53" s="152">
        <v>9.650309639276403</v>
      </c>
      <c r="F53" s="152">
        <v>0.5627095942421915</v>
      </c>
      <c r="G53" s="152">
        <v>0.4252302352252572</v>
      </c>
      <c r="H53" s="152">
        <v>8.12457585092019</v>
      </c>
      <c r="I53" s="152">
        <v>4.818805984316959</v>
      </c>
      <c r="J53" s="152">
        <v>0.5957148159866217</v>
      </c>
    </row>
    <row r="54" spans="1:10" ht="15.75">
      <c r="A54" s="333"/>
      <c r="B54" s="431" t="s">
        <v>590</v>
      </c>
      <c r="C54" s="152">
        <v>25.48040225018014</v>
      </c>
      <c r="D54" s="152">
        <v>51.89134509940452</v>
      </c>
      <c r="E54" s="152">
        <v>9.978260687286795</v>
      </c>
      <c r="F54" s="152">
        <v>0.26077506288794366</v>
      </c>
      <c r="G54" s="152">
        <v>0.43837434750524407</v>
      </c>
      <c r="H54" s="152">
        <v>6.694709692663572</v>
      </c>
      <c r="I54" s="152">
        <v>3.938419557480082</v>
      </c>
      <c r="J54" s="152">
        <v>1.3616700542043803</v>
      </c>
    </row>
    <row r="55" spans="1:10" ht="15.75">
      <c r="A55" s="333"/>
      <c r="B55" s="431"/>
      <c r="C55" s="152"/>
      <c r="D55" s="152"/>
      <c r="E55" s="152"/>
      <c r="F55" s="152"/>
      <c r="G55" s="152"/>
      <c r="H55" s="152"/>
      <c r="I55" s="152"/>
      <c r="J55" s="152"/>
    </row>
    <row r="56" spans="1:10" ht="15.75">
      <c r="A56" s="297">
        <v>2006</v>
      </c>
      <c r="B56" s="431" t="s">
        <v>591</v>
      </c>
      <c r="C56" s="152">
        <v>23.733119604410398</v>
      </c>
      <c r="D56" s="152">
        <v>52.99504925025834</v>
      </c>
      <c r="E56" s="152">
        <v>9.462656970958443</v>
      </c>
      <c r="F56" s="152">
        <v>0.07517995710722164</v>
      </c>
      <c r="G56" s="152">
        <v>0.9229664516147997</v>
      </c>
      <c r="H56" s="152">
        <v>7.93972814974548</v>
      </c>
      <c r="I56" s="152">
        <v>3.5153263040918645</v>
      </c>
      <c r="J56" s="152">
        <v>1.3559733118134472</v>
      </c>
    </row>
    <row r="57" spans="1:10" ht="15.75">
      <c r="A57" s="297"/>
      <c r="B57" s="431" t="s">
        <v>592</v>
      </c>
      <c r="C57" s="152">
        <v>22.955503321903315</v>
      </c>
      <c r="D57" s="152">
        <v>50.30444559044541</v>
      </c>
      <c r="E57" s="152">
        <v>9.272278057865265</v>
      </c>
      <c r="F57" s="152">
        <v>0.1297434533896967</v>
      </c>
      <c r="G57" s="152">
        <v>0.6991746495907417</v>
      </c>
      <c r="H57" s="152">
        <v>11.367569506139304</v>
      </c>
      <c r="I57" s="152">
        <v>3.9591494043889677</v>
      </c>
      <c r="J57" s="152">
        <v>1.3121360162772977</v>
      </c>
    </row>
    <row r="58" spans="1:10" ht="15.75">
      <c r="A58" s="333"/>
      <c r="B58" s="431" t="s">
        <v>593</v>
      </c>
      <c r="C58" s="152">
        <v>18.868430690486125</v>
      </c>
      <c r="D58" s="152">
        <v>41.22746873499003</v>
      </c>
      <c r="E58" s="152">
        <v>7.33521213283683</v>
      </c>
      <c r="F58" s="152">
        <v>3.1107983640134593</v>
      </c>
      <c r="G58" s="152">
        <v>0.7553041001221733</v>
      </c>
      <c r="H58" s="152">
        <v>22.602777774559836</v>
      </c>
      <c r="I58" s="152">
        <v>4.353002694850976</v>
      </c>
      <c r="J58" s="152">
        <v>1.7470055081405729</v>
      </c>
    </row>
    <row r="59" spans="1:10" ht="15.75">
      <c r="A59" s="333"/>
      <c r="B59" s="434" t="s">
        <v>594</v>
      </c>
      <c r="C59" s="152">
        <v>17.908256482765815</v>
      </c>
      <c r="D59" s="152">
        <v>40.25821067710781</v>
      </c>
      <c r="E59" s="152">
        <v>6.950474116962965</v>
      </c>
      <c r="F59" s="152">
        <v>2.544336468636809</v>
      </c>
      <c r="G59" s="152">
        <v>0.49582171838867367</v>
      </c>
      <c r="H59" s="152">
        <v>17.7768763536424</v>
      </c>
      <c r="I59" s="152">
        <v>12.026407194225284</v>
      </c>
      <c r="J59" s="152">
        <v>2.0396169882702395</v>
      </c>
    </row>
    <row r="60" spans="1:10" ht="15.75">
      <c r="A60" s="333"/>
      <c r="B60" s="434" t="s">
        <v>595</v>
      </c>
      <c r="C60" s="152">
        <v>15.332166047938664</v>
      </c>
      <c r="D60" s="152">
        <v>36.054876008911016</v>
      </c>
      <c r="E60" s="152">
        <v>6.399869744075659</v>
      </c>
      <c r="F60" s="152">
        <v>0.22545435467004843</v>
      </c>
      <c r="G60" s="152">
        <v>0.42933843208834116</v>
      </c>
      <c r="H60" s="152">
        <v>36.11396021484256</v>
      </c>
      <c r="I60" s="152">
        <v>3.9214708426303204</v>
      </c>
      <c r="J60" s="152">
        <v>1.5228643548433891</v>
      </c>
    </row>
    <row r="61" spans="1:10" ht="15.75">
      <c r="A61" s="493" t="s">
        <v>1086</v>
      </c>
      <c r="B61" s="494" t="s">
        <v>1037</v>
      </c>
      <c r="C61" s="495"/>
      <c r="D61" s="495"/>
      <c r="E61" s="495"/>
      <c r="F61" s="495"/>
      <c r="G61" s="495"/>
      <c r="H61" s="495"/>
      <c r="I61" s="495"/>
      <c r="J61" s="495"/>
    </row>
    <row r="62" spans="1:10" ht="15.75">
      <c r="A62" s="431" t="s">
        <v>1087</v>
      </c>
      <c r="B62" s="431" t="s">
        <v>978</v>
      </c>
      <c r="C62" s="432"/>
      <c r="D62" s="432"/>
      <c r="E62" s="432"/>
      <c r="F62" s="432"/>
      <c r="G62" s="432"/>
      <c r="H62" s="432"/>
      <c r="I62" s="432"/>
      <c r="J62" s="432"/>
    </row>
  </sheetData>
  <printOptions/>
  <pageMargins left="0.75" right="0.75" top="1" bottom="1" header="0.5" footer="0.5"/>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X78"/>
  <sheetViews>
    <sheetView workbookViewId="0" topLeftCell="A1">
      <selection activeCell="A1" sqref="A1"/>
    </sheetView>
  </sheetViews>
  <sheetFormatPr defaultColWidth="9.140625" defaultRowHeight="12.75"/>
  <cols>
    <col min="1" max="1" width="37.28125" style="0" customWidth="1"/>
    <col min="2" max="2" width="9.8515625" style="0" customWidth="1"/>
    <col min="3" max="3" width="10.57421875" style="0" bestFit="1" customWidth="1"/>
    <col min="4" max="4" width="10.140625" style="0" bestFit="1" customWidth="1"/>
    <col min="5" max="5" width="10.57421875" style="0" bestFit="1" customWidth="1"/>
    <col min="6" max="6" width="3.7109375" style="0" customWidth="1"/>
    <col min="7" max="13" width="10.57421875" style="0" bestFit="1" customWidth="1"/>
    <col min="19" max="19" width="4.00390625" style="0" customWidth="1"/>
  </cols>
  <sheetData>
    <row r="1" spans="1:24" ht="15.75">
      <c r="A1" s="1" t="s">
        <v>657</v>
      </c>
      <c r="B1" s="3"/>
      <c r="C1" s="3"/>
      <c r="D1" s="3"/>
      <c r="E1" s="3"/>
      <c r="F1" s="3"/>
      <c r="G1" s="3"/>
      <c r="H1" s="3"/>
      <c r="I1" s="3"/>
      <c r="J1" s="3"/>
      <c r="K1" s="3"/>
      <c r="L1" s="3"/>
      <c r="M1" s="3"/>
      <c r="N1" s="3"/>
      <c r="O1" s="3"/>
      <c r="P1" s="3"/>
      <c r="Q1" s="3"/>
      <c r="R1" s="3"/>
      <c r="S1" s="2"/>
      <c r="T1" s="2"/>
      <c r="U1" s="2"/>
      <c r="V1" s="2"/>
      <c r="W1" s="2"/>
      <c r="X1" s="2"/>
    </row>
    <row r="2" spans="1:24" ht="15.75">
      <c r="A2" s="1" t="s">
        <v>658</v>
      </c>
      <c r="B2" s="3"/>
      <c r="C2" s="3"/>
      <c r="D2" s="3"/>
      <c r="E2" s="3"/>
      <c r="F2" s="3"/>
      <c r="G2" s="3"/>
      <c r="H2" s="3"/>
      <c r="I2" s="3"/>
      <c r="J2" s="3"/>
      <c r="K2" s="3"/>
      <c r="L2" s="3"/>
      <c r="M2" s="3"/>
      <c r="N2" s="3"/>
      <c r="O2" s="3"/>
      <c r="P2" s="3"/>
      <c r="Q2" s="3"/>
      <c r="R2" s="3"/>
      <c r="S2" s="2"/>
      <c r="T2" s="2"/>
      <c r="U2" s="2"/>
      <c r="V2" s="2"/>
      <c r="W2" s="2"/>
      <c r="X2" s="2"/>
    </row>
    <row r="3" spans="1:24" ht="15.75">
      <c r="A3" s="5" t="s">
        <v>588</v>
      </c>
      <c r="B3" s="6"/>
      <c r="C3" s="6"/>
      <c r="D3" s="6"/>
      <c r="E3" s="6"/>
      <c r="F3" s="6"/>
      <c r="G3" s="3"/>
      <c r="H3" s="3"/>
      <c r="I3" s="3"/>
      <c r="J3" s="3"/>
      <c r="K3" s="3"/>
      <c r="L3" s="3"/>
      <c r="M3" s="3"/>
      <c r="N3" s="3"/>
      <c r="O3" s="3"/>
      <c r="P3" s="3"/>
      <c r="Q3" s="3"/>
      <c r="S3" s="7"/>
      <c r="T3" s="2"/>
      <c r="U3" s="2"/>
      <c r="V3" s="2"/>
      <c r="W3" s="2"/>
      <c r="X3" s="2"/>
    </row>
    <row r="4" spans="1:24" ht="15.75">
      <c r="A4" s="8"/>
      <c r="B4" s="1">
        <v>2001</v>
      </c>
      <c r="C4" s="1">
        <v>2002</v>
      </c>
      <c r="D4" s="1">
        <v>2003</v>
      </c>
      <c r="E4" s="1">
        <v>2004</v>
      </c>
      <c r="F4" s="1"/>
      <c r="G4" s="37"/>
      <c r="H4" s="37"/>
      <c r="I4" s="37"/>
      <c r="J4" s="37"/>
      <c r="K4" s="37"/>
      <c r="L4" s="1144">
        <v>2005</v>
      </c>
      <c r="M4" s="1144"/>
      <c r="N4" s="37"/>
      <c r="O4" s="37"/>
      <c r="P4" s="37"/>
      <c r="Q4" s="37"/>
      <c r="R4" s="37"/>
      <c r="S4" s="2"/>
      <c r="T4" s="37">
        <v>2006</v>
      </c>
      <c r="U4" s="37"/>
      <c r="V4" s="37"/>
      <c r="W4" s="37"/>
      <c r="X4" s="37"/>
    </row>
    <row r="5" spans="1:24" ht="15.75">
      <c r="A5" s="9" t="s">
        <v>589</v>
      </c>
      <c r="B5" s="38" t="s">
        <v>590</v>
      </c>
      <c r="C5" s="38" t="s">
        <v>590</v>
      </c>
      <c r="D5" s="38" t="s">
        <v>590</v>
      </c>
      <c r="E5" s="38" t="s">
        <v>590</v>
      </c>
      <c r="F5" s="38"/>
      <c r="G5" s="38" t="s">
        <v>591</v>
      </c>
      <c r="H5" s="38" t="s">
        <v>592</v>
      </c>
      <c r="I5" s="38" t="s">
        <v>593</v>
      </c>
      <c r="J5" s="38" t="s">
        <v>594</v>
      </c>
      <c r="K5" s="38" t="s">
        <v>595</v>
      </c>
      <c r="L5" s="38" t="s">
        <v>596</v>
      </c>
      <c r="M5" s="38" t="s">
        <v>597</v>
      </c>
      <c r="N5" s="38" t="s">
        <v>598</v>
      </c>
      <c r="O5" s="38" t="s">
        <v>599</v>
      </c>
      <c r="P5" s="38" t="s">
        <v>600</v>
      </c>
      <c r="Q5" s="38" t="s">
        <v>601</v>
      </c>
      <c r="R5" s="38" t="s">
        <v>590</v>
      </c>
      <c r="S5" s="7"/>
      <c r="T5" s="38" t="s">
        <v>591</v>
      </c>
      <c r="U5" s="38" t="s">
        <v>592</v>
      </c>
      <c r="V5" s="38" t="s">
        <v>593</v>
      </c>
      <c r="W5" s="38" t="s">
        <v>594</v>
      </c>
      <c r="X5" s="38" t="s">
        <v>595</v>
      </c>
    </row>
    <row r="6" spans="1:24" ht="15.75">
      <c r="A6" s="3"/>
      <c r="B6" s="3"/>
      <c r="C6" s="3"/>
      <c r="D6" s="3"/>
      <c r="E6" s="3"/>
      <c r="F6" s="3"/>
      <c r="G6" s="3"/>
      <c r="H6" s="3"/>
      <c r="I6" s="3"/>
      <c r="J6" s="3"/>
      <c r="K6" s="3"/>
      <c r="L6" s="3"/>
      <c r="M6" s="3"/>
      <c r="N6" s="3"/>
      <c r="O6" s="3"/>
      <c r="P6" s="3"/>
      <c r="Q6" s="3"/>
      <c r="R6" s="3"/>
      <c r="S6" s="2"/>
      <c r="T6" s="2"/>
      <c r="U6" s="2"/>
      <c r="V6" s="2"/>
      <c r="W6" s="2"/>
      <c r="X6" s="2"/>
    </row>
    <row r="7" spans="1:24" ht="15.75">
      <c r="A7" s="12" t="s">
        <v>602</v>
      </c>
      <c r="B7" s="13">
        <v>2096.302</v>
      </c>
      <c r="C7" s="13">
        <v>1366.5380000000002</v>
      </c>
      <c r="D7" s="13">
        <v>1441.4129999999998</v>
      </c>
      <c r="E7" s="13">
        <v>1267.8659999999998</v>
      </c>
      <c r="F7" s="13"/>
      <c r="G7" s="13">
        <v>1596.9080000000001</v>
      </c>
      <c r="H7" s="13">
        <v>1720.5080000000003</v>
      </c>
      <c r="I7" s="13">
        <v>1684.5720000000001</v>
      </c>
      <c r="J7" s="13">
        <v>1690.0520000000001</v>
      </c>
      <c r="K7" s="13">
        <v>1715.103</v>
      </c>
      <c r="L7" s="13">
        <v>1267.5819999999999</v>
      </c>
      <c r="M7" s="13">
        <v>1408.6509999999996</v>
      </c>
      <c r="N7" s="13">
        <v>1613.985</v>
      </c>
      <c r="O7" s="13">
        <v>1231.865</v>
      </c>
      <c r="P7" s="13">
        <v>1741.799</v>
      </c>
      <c r="Q7" s="13">
        <v>1636.463</v>
      </c>
      <c r="R7" s="15">
        <v>1531.257</v>
      </c>
      <c r="S7" s="2"/>
      <c r="T7" s="13">
        <v>137.805</v>
      </c>
      <c r="U7" s="15">
        <v>840.3410000000001</v>
      </c>
      <c r="V7" s="13">
        <v>124.32</v>
      </c>
      <c r="W7" s="15">
        <v>394.2539999999999</v>
      </c>
      <c r="X7" s="15">
        <v>273.462</v>
      </c>
    </row>
    <row r="8" spans="1:24" ht="15.75">
      <c r="A8" s="17" t="s">
        <v>603</v>
      </c>
      <c r="B8" s="13">
        <v>2477.835</v>
      </c>
      <c r="C8" s="13">
        <v>1802.3390000000002</v>
      </c>
      <c r="D8" s="13">
        <v>1937.6709999999998</v>
      </c>
      <c r="E8" s="13">
        <v>1778.95</v>
      </c>
      <c r="F8" s="13"/>
      <c r="G8" s="13">
        <v>2120.074</v>
      </c>
      <c r="H8" s="13">
        <v>2183.407</v>
      </c>
      <c r="I8" s="13">
        <v>2190.634</v>
      </c>
      <c r="J8" s="13">
        <v>2171.595</v>
      </c>
      <c r="K8" s="13">
        <v>2211.377</v>
      </c>
      <c r="L8" s="13">
        <v>2155.961</v>
      </c>
      <c r="M8" s="13">
        <v>2424.7259999999997</v>
      </c>
      <c r="N8" s="13">
        <v>2829.544</v>
      </c>
      <c r="O8" s="13">
        <v>2993.8010000000004</v>
      </c>
      <c r="P8" s="14">
        <v>3092.846</v>
      </c>
      <c r="Q8" s="14">
        <v>2993.313</v>
      </c>
      <c r="R8" s="39">
        <v>2992.9230000000002</v>
      </c>
      <c r="S8" s="40"/>
      <c r="T8" s="41">
        <v>2412.774</v>
      </c>
      <c r="U8" s="14">
        <v>2705.157</v>
      </c>
      <c r="V8" s="39">
        <v>2208.176</v>
      </c>
      <c r="W8" s="15">
        <v>2604.513</v>
      </c>
      <c r="X8" s="15">
        <v>2678.021</v>
      </c>
    </row>
    <row r="9" spans="1:24" ht="15.75">
      <c r="A9" s="18" t="s">
        <v>659</v>
      </c>
      <c r="B9" s="19">
        <v>36.647</v>
      </c>
      <c r="C9" s="19">
        <v>33.698</v>
      </c>
      <c r="D9" s="19">
        <v>32.503</v>
      </c>
      <c r="E9" s="19">
        <v>35.081</v>
      </c>
      <c r="F9" s="19"/>
      <c r="G9" s="19">
        <v>28.678</v>
      </c>
      <c r="H9" s="19">
        <v>24.834</v>
      </c>
      <c r="I9" s="19">
        <v>35.745</v>
      </c>
      <c r="J9" s="19">
        <v>21.505</v>
      </c>
      <c r="K9" s="19">
        <v>39.575</v>
      </c>
      <c r="L9" s="19">
        <v>39.715</v>
      </c>
      <c r="M9" s="19">
        <v>40.72</v>
      </c>
      <c r="N9" s="19">
        <v>50.263</v>
      </c>
      <c r="O9" s="19">
        <v>45.972</v>
      </c>
      <c r="P9" s="19">
        <v>61.928</v>
      </c>
      <c r="Q9" s="19">
        <v>50.823</v>
      </c>
      <c r="R9" s="20">
        <v>59.135</v>
      </c>
      <c r="S9" s="2"/>
      <c r="T9" s="19">
        <v>38.723</v>
      </c>
      <c r="U9" s="20">
        <v>43.494</v>
      </c>
      <c r="V9" s="19">
        <v>53.854</v>
      </c>
      <c r="W9" s="20">
        <v>49.162</v>
      </c>
      <c r="X9" s="20">
        <v>55.263</v>
      </c>
    </row>
    <row r="10" spans="1:24" ht="15.75">
      <c r="A10" s="18" t="s">
        <v>613</v>
      </c>
      <c r="B10" s="42">
        <v>2385.05</v>
      </c>
      <c r="C10" s="42">
        <v>1697.765</v>
      </c>
      <c r="D10" s="42">
        <v>1789.118</v>
      </c>
      <c r="E10" s="42">
        <v>1465.617</v>
      </c>
      <c r="F10" s="42"/>
      <c r="G10" s="42">
        <v>1818.017</v>
      </c>
      <c r="H10" s="42">
        <v>1913.245</v>
      </c>
      <c r="I10" s="42">
        <v>1918.851</v>
      </c>
      <c r="J10" s="42">
        <v>1945.806</v>
      </c>
      <c r="K10" s="42">
        <v>1993.863</v>
      </c>
      <c r="L10" s="42">
        <v>1980.503</v>
      </c>
      <c r="M10" s="42">
        <v>2304.756</v>
      </c>
      <c r="N10" s="42">
        <v>2677.814</v>
      </c>
      <c r="O10" s="42">
        <v>2817.242</v>
      </c>
      <c r="P10" s="42">
        <v>2924.109</v>
      </c>
      <c r="Q10" s="42">
        <v>2850.699</v>
      </c>
      <c r="R10" s="20">
        <v>2805.118</v>
      </c>
      <c r="S10" s="2"/>
      <c r="T10" s="19">
        <v>2263.788</v>
      </c>
      <c r="U10" s="20">
        <v>2532.74</v>
      </c>
      <c r="V10" s="19">
        <v>2031.977</v>
      </c>
      <c r="W10" s="20">
        <v>2391.516</v>
      </c>
      <c r="X10" s="20">
        <v>2442.405</v>
      </c>
    </row>
    <row r="11" spans="1:24" ht="15.75">
      <c r="A11" s="18" t="s">
        <v>615</v>
      </c>
      <c r="B11" s="21" t="s">
        <v>608</v>
      </c>
      <c r="C11" s="21" t="s">
        <v>608</v>
      </c>
      <c r="D11" s="21" t="s">
        <v>608</v>
      </c>
      <c r="E11" s="21" t="s">
        <v>608</v>
      </c>
      <c r="F11" s="21"/>
      <c r="G11" s="21" t="s">
        <v>608</v>
      </c>
      <c r="H11" s="21" t="s">
        <v>608</v>
      </c>
      <c r="I11" s="21" t="s">
        <v>608</v>
      </c>
      <c r="J11" s="21" t="s">
        <v>608</v>
      </c>
      <c r="K11" s="21" t="s">
        <v>608</v>
      </c>
      <c r="L11" s="21" t="s">
        <v>608</v>
      </c>
      <c r="M11" s="21" t="s">
        <v>608</v>
      </c>
      <c r="N11" s="21" t="s">
        <v>608</v>
      </c>
      <c r="O11" s="21" t="s">
        <v>608</v>
      </c>
      <c r="P11" s="21" t="s">
        <v>608</v>
      </c>
      <c r="Q11" s="21" t="s">
        <v>608</v>
      </c>
      <c r="R11" s="21" t="s">
        <v>608</v>
      </c>
      <c r="S11" s="2"/>
      <c r="T11" s="21" t="s">
        <v>608</v>
      </c>
      <c r="U11" s="21" t="s">
        <v>608</v>
      </c>
      <c r="V11" s="43" t="s">
        <v>608</v>
      </c>
      <c r="W11" s="43" t="s">
        <v>608</v>
      </c>
      <c r="X11" s="43" t="s">
        <v>608</v>
      </c>
    </row>
    <row r="12" spans="1:24" ht="15.75">
      <c r="A12" s="18" t="s">
        <v>614</v>
      </c>
      <c r="B12" s="19">
        <v>56.138</v>
      </c>
      <c r="C12" s="19">
        <v>70.876</v>
      </c>
      <c r="D12" s="19">
        <v>116.05</v>
      </c>
      <c r="E12" s="19">
        <v>278.25199999999995</v>
      </c>
      <c r="F12" s="19"/>
      <c r="G12" s="19">
        <v>273.379</v>
      </c>
      <c r="H12" s="19">
        <v>245.328</v>
      </c>
      <c r="I12" s="19">
        <v>236.03799999999998</v>
      </c>
      <c r="J12" s="19">
        <v>204.284</v>
      </c>
      <c r="K12" s="19">
        <v>177.939</v>
      </c>
      <c r="L12" s="19">
        <v>135.743</v>
      </c>
      <c r="M12" s="19">
        <v>79.25</v>
      </c>
      <c r="N12" s="19">
        <v>101.467</v>
      </c>
      <c r="O12" s="19">
        <v>130.587</v>
      </c>
      <c r="P12" s="19">
        <v>106.809</v>
      </c>
      <c r="Q12" s="19">
        <v>91.791</v>
      </c>
      <c r="R12" s="20">
        <v>128.67</v>
      </c>
      <c r="S12" s="2"/>
      <c r="T12" s="19">
        <v>110.263</v>
      </c>
      <c r="U12" s="20">
        <v>128.923</v>
      </c>
      <c r="V12" s="19">
        <v>122.345</v>
      </c>
      <c r="W12" s="20">
        <v>156.835</v>
      </c>
      <c r="X12" s="20">
        <v>180.35299999999998</v>
      </c>
    </row>
    <row r="13" spans="1:24" ht="15.75">
      <c r="A13" s="22" t="s">
        <v>616</v>
      </c>
      <c r="B13" s="21" t="s">
        <v>608</v>
      </c>
      <c r="C13" s="21" t="s">
        <v>608</v>
      </c>
      <c r="D13" s="21" t="s">
        <v>608</v>
      </c>
      <c r="E13" s="21" t="s">
        <v>608</v>
      </c>
      <c r="F13" s="21"/>
      <c r="G13" s="21" t="s">
        <v>608</v>
      </c>
      <c r="H13" s="21" t="s">
        <v>608</v>
      </c>
      <c r="I13" s="21" t="s">
        <v>608</v>
      </c>
      <c r="J13" s="21" t="s">
        <v>608</v>
      </c>
      <c r="K13" s="21" t="s">
        <v>608</v>
      </c>
      <c r="L13" s="21" t="s">
        <v>608</v>
      </c>
      <c r="M13" s="21" t="s">
        <v>608</v>
      </c>
      <c r="N13" s="21" t="s">
        <v>608</v>
      </c>
      <c r="O13" s="21" t="s">
        <v>608</v>
      </c>
      <c r="P13" s="21" t="s">
        <v>608</v>
      </c>
      <c r="Q13" s="21" t="s">
        <v>608</v>
      </c>
      <c r="R13" s="21" t="s">
        <v>608</v>
      </c>
      <c r="S13" s="21"/>
      <c r="T13" s="21" t="s">
        <v>608</v>
      </c>
      <c r="U13" s="21" t="s">
        <v>608</v>
      </c>
      <c r="V13" s="21" t="s">
        <v>608</v>
      </c>
      <c r="W13" s="21" t="s">
        <v>608</v>
      </c>
      <c r="X13" s="43" t="s">
        <v>608</v>
      </c>
    </row>
    <row r="14" spans="1:24" ht="15.75">
      <c r="A14" s="18" t="s">
        <v>660</v>
      </c>
      <c r="B14" s="21" t="s">
        <v>608</v>
      </c>
      <c r="C14" s="21" t="s">
        <v>608</v>
      </c>
      <c r="D14" s="21" t="s">
        <v>608</v>
      </c>
      <c r="E14" s="21" t="s">
        <v>608</v>
      </c>
      <c r="F14" s="21"/>
      <c r="G14" s="21" t="s">
        <v>608</v>
      </c>
      <c r="H14" s="21" t="s">
        <v>608</v>
      </c>
      <c r="I14" s="21" t="s">
        <v>608</v>
      </c>
      <c r="J14" s="21" t="s">
        <v>608</v>
      </c>
      <c r="K14" s="21" t="s">
        <v>608</v>
      </c>
      <c r="L14" s="21" t="s">
        <v>608</v>
      </c>
      <c r="M14" s="21" t="s">
        <v>608</v>
      </c>
      <c r="N14" s="21" t="s">
        <v>608</v>
      </c>
      <c r="O14" s="21" t="s">
        <v>608</v>
      </c>
      <c r="P14" s="21" t="s">
        <v>608</v>
      </c>
      <c r="Q14" s="21" t="s">
        <v>608</v>
      </c>
      <c r="R14" s="21" t="s">
        <v>608</v>
      </c>
      <c r="S14" s="2"/>
      <c r="T14" s="21" t="s">
        <v>608</v>
      </c>
      <c r="U14" s="21" t="s">
        <v>608</v>
      </c>
      <c r="V14" s="43" t="s">
        <v>608</v>
      </c>
      <c r="W14" s="43" t="s">
        <v>608</v>
      </c>
      <c r="X14" s="43" t="s">
        <v>608</v>
      </c>
    </row>
    <row r="15" spans="1:24" ht="15.75">
      <c r="A15" s="24" t="s">
        <v>611</v>
      </c>
      <c r="B15" s="19"/>
      <c r="C15" s="19"/>
      <c r="D15" s="19"/>
      <c r="E15" s="19"/>
      <c r="F15" s="19"/>
      <c r="G15" s="19"/>
      <c r="H15" s="19"/>
      <c r="I15" s="19"/>
      <c r="J15" s="19"/>
      <c r="K15" s="19"/>
      <c r="L15" s="19"/>
      <c r="M15" s="19"/>
      <c r="N15" s="19"/>
      <c r="O15" s="19"/>
      <c r="P15" s="19"/>
      <c r="Q15" s="19"/>
      <c r="R15" s="20"/>
      <c r="S15" s="2"/>
      <c r="T15" s="19"/>
      <c r="U15" s="20"/>
      <c r="V15" s="19"/>
      <c r="W15" s="20"/>
      <c r="X15" s="20"/>
    </row>
    <row r="16" spans="1:24" ht="15.75">
      <c r="A16" s="17" t="s">
        <v>612</v>
      </c>
      <c r="B16" s="13">
        <v>381.533</v>
      </c>
      <c r="C16" s="13">
        <v>435.80099999999993</v>
      </c>
      <c r="D16" s="13">
        <v>496.25800000000004</v>
      </c>
      <c r="E16" s="13">
        <v>511.08400000000006</v>
      </c>
      <c r="F16" s="13"/>
      <c r="G16" s="13">
        <v>523.1659999999999</v>
      </c>
      <c r="H16" s="13">
        <v>462.899</v>
      </c>
      <c r="I16" s="13">
        <v>506.062</v>
      </c>
      <c r="J16" s="13">
        <v>481.543</v>
      </c>
      <c r="K16" s="13">
        <v>496.274</v>
      </c>
      <c r="L16" s="13">
        <v>888.3789999999999</v>
      </c>
      <c r="M16" s="13">
        <v>1016.075</v>
      </c>
      <c r="N16" s="13">
        <v>1215.5590000000002</v>
      </c>
      <c r="O16" s="13">
        <v>1761.936</v>
      </c>
      <c r="P16" s="14">
        <v>1351.047</v>
      </c>
      <c r="Q16" s="14">
        <v>1356.85</v>
      </c>
      <c r="R16" s="39">
        <v>1461.6660000000002</v>
      </c>
      <c r="S16" s="40"/>
      <c r="T16" s="41">
        <v>2274.969</v>
      </c>
      <c r="U16" s="14">
        <v>1864.816</v>
      </c>
      <c r="V16" s="39">
        <v>2083.8559999999998</v>
      </c>
      <c r="W16" s="13">
        <v>2203.259</v>
      </c>
      <c r="X16" s="15">
        <v>2404.559</v>
      </c>
    </row>
    <row r="17" spans="1:24" ht="15.75">
      <c r="A17" s="18" t="s">
        <v>613</v>
      </c>
      <c r="B17" s="19">
        <v>381.533</v>
      </c>
      <c r="C17" s="19">
        <v>435.80099999999993</v>
      </c>
      <c r="D17" s="19">
        <v>496.25800000000004</v>
      </c>
      <c r="E17" s="19">
        <v>511.08400000000006</v>
      </c>
      <c r="F17" s="19"/>
      <c r="G17" s="19">
        <v>523.1659999999999</v>
      </c>
      <c r="H17" s="19">
        <v>462.899</v>
      </c>
      <c r="I17" s="19">
        <v>506.062</v>
      </c>
      <c r="J17" s="19">
        <v>481.543</v>
      </c>
      <c r="K17" s="19">
        <v>496.274</v>
      </c>
      <c r="L17" s="19">
        <v>888.3789999999999</v>
      </c>
      <c r="M17" s="19">
        <v>1016.075</v>
      </c>
      <c r="N17" s="19">
        <v>1215.5590000000002</v>
      </c>
      <c r="O17" s="19">
        <v>1761.936</v>
      </c>
      <c r="P17" s="19">
        <v>1351.047</v>
      </c>
      <c r="Q17" s="19">
        <v>1356.85</v>
      </c>
      <c r="R17" s="20">
        <v>1461.6660000000002</v>
      </c>
      <c r="S17" s="2"/>
      <c r="T17" s="19">
        <v>2274.969</v>
      </c>
      <c r="U17" s="20">
        <v>1864.816</v>
      </c>
      <c r="V17" s="19">
        <v>2083.8559999999998</v>
      </c>
      <c r="W17" s="20">
        <v>2203.259</v>
      </c>
      <c r="X17" s="20">
        <v>2404.559</v>
      </c>
    </row>
    <row r="18" spans="1:24" ht="15.75">
      <c r="A18" s="18" t="s">
        <v>615</v>
      </c>
      <c r="B18" s="43" t="s">
        <v>608</v>
      </c>
      <c r="C18" s="43" t="s">
        <v>608</v>
      </c>
      <c r="D18" s="43" t="s">
        <v>608</v>
      </c>
      <c r="E18" s="43" t="s">
        <v>608</v>
      </c>
      <c r="F18" s="43"/>
      <c r="G18" s="43" t="s">
        <v>608</v>
      </c>
      <c r="H18" s="43" t="s">
        <v>608</v>
      </c>
      <c r="I18" s="43" t="s">
        <v>608</v>
      </c>
      <c r="J18" s="43" t="s">
        <v>608</v>
      </c>
      <c r="K18" s="43" t="s">
        <v>608</v>
      </c>
      <c r="L18" s="43" t="s">
        <v>608</v>
      </c>
      <c r="M18" s="43" t="s">
        <v>608</v>
      </c>
      <c r="N18" s="43" t="s">
        <v>608</v>
      </c>
      <c r="O18" s="43" t="s">
        <v>608</v>
      </c>
      <c r="P18" s="43" t="s">
        <v>608</v>
      </c>
      <c r="Q18" s="43" t="s">
        <v>608</v>
      </c>
      <c r="R18" s="21" t="s">
        <v>608</v>
      </c>
      <c r="S18" s="2"/>
      <c r="T18" s="21" t="s">
        <v>608</v>
      </c>
      <c r="U18" s="21" t="s">
        <v>608</v>
      </c>
      <c r="V18" s="43" t="s">
        <v>608</v>
      </c>
      <c r="W18" s="43" t="s">
        <v>608</v>
      </c>
      <c r="X18" s="43" t="s">
        <v>608</v>
      </c>
    </row>
    <row r="19" spans="1:24" ht="15.75">
      <c r="A19" s="18" t="s">
        <v>614</v>
      </c>
      <c r="B19" s="43" t="s">
        <v>608</v>
      </c>
      <c r="C19" s="43" t="s">
        <v>608</v>
      </c>
      <c r="D19" s="43" t="s">
        <v>608</v>
      </c>
      <c r="E19" s="43" t="s">
        <v>608</v>
      </c>
      <c r="F19" s="43"/>
      <c r="G19" s="43" t="s">
        <v>608</v>
      </c>
      <c r="H19" s="43" t="s">
        <v>608</v>
      </c>
      <c r="I19" s="43" t="s">
        <v>608</v>
      </c>
      <c r="J19" s="43" t="s">
        <v>608</v>
      </c>
      <c r="K19" s="43" t="s">
        <v>608</v>
      </c>
      <c r="L19" s="43" t="s">
        <v>608</v>
      </c>
      <c r="M19" s="43" t="s">
        <v>608</v>
      </c>
      <c r="N19" s="43" t="s">
        <v>608</v>
      </c>
      <c r="O19" s="43" t="s">
        <v>608</v>
      </c>
      <c r="P19" s="43" t="s">
        <v>608</v>
      </c>
      <c r="Q19" s="43" t="s">
        <v>608</v>
      </c>
      <c r="R19" s="21" t="s">
        <v>608</v>
      </c>
      <c r="S19" s="2"/>
      <c r="T19" s="21" t="s">
        <v>608</v>
      </c>
      <c r="U19" s="21" t="s">
        <v>608</v>
      </c>
      <c r="V19" s="43" t="s">
        <v>608</v>
      </c>
      <c r="W19" s="43" t="s">
        <v>608</v>
      </c>
      <c r="X19" s="43" t="s">
        <v>608</v>
      </c>
    </row>
    <row r="20" spans="1:24" ht="15.75">
      <c r="A20" s="22" t="s">
        <v>616</v>
      </c>
      <c r="B20" s="43" t="s">
        <v>608</v>
      </c>
      <c r="C20" s="43" t="s">
        <v>608</v>
      </c>
      <c r="D20" s="43" t="s">
        <v>608</v>
      </c>
      <c r="E20" s="43" t="s">
        <v>608</v>
      </c>
      <c r="F20" s="43"/>
      <c r="G20" s="43" t="s">
        <v>608</v>
      </c>
      <c r="H20" s="43" t="s">
        <v>608</v>
      </c>
      <c r="I20" s="43" t="s">
        <v>608</v>
      </c>
      <c r="J20" s="43" t="s">
        <v>608</v>
      </c>
      <c r="K20" s="43" t="s">
        <v>608</v>
      </c>
      <c r="L20" s="43" t="s">
        <v>608</v>
      </c>
      <c r="M20" s="43" t="s">
        <v>608</v>
      </c>
      <c r="N20" s="43" t="s">
        <v>608</v>
      </c>
      <c r="O20" s="43" t="s">
        <v>608</v>
      </c>
      <c r="P20" s="43" t="s">
        <v>608</v>
      </c>
      <c r="Q20" s="43" t="s">
        <v>608</v>
      </c>
      <c r="R20" s="43" t="s">
        <v>608</v>
      </c>
      <c r="S20" s="43"/>
      <c r="T20" s="43" t="s">
        <v>608</v>
      </c>
      <c r="U20" s="43" t="s">
        <v>608</v>
      </c>
      <c r="V20" s="43" t="s">
        <v>608</v>
      </c>
      <c r="W20" s="43" t="s">
        <v>608</v>
      </c>
      <c r="X20" s="43" t="s">
        <v>608</v>
      </c>
    </row>
    <row r="21" spans="1:24" ht="15.75">
      <c r="A21" s="18" t="s">
        <v>660</v>
      </c>
      <c r="B21" s="43" t="s">
        <v>608</v>
      </c>
      <c r="C21" s="43" t="s">
        <v>608</v>
      </c>
      <c r="D21" s="43" t="s">
        <v>608</v>
      </c>
      <c r="E21" s="43" t="s">
        <v>608</v>
      </c>
      <c r="F21" s="43"/>
      <c r="G21" s="43" t="s">
        <v>608</v>
      </c>
      <c r="H21" s="43" t="s">
        <v>608</v>
      </c>
      <c r="I21" s="43" t="s">
        <v>608</v>
      </c>
      <c r="J21" s="43" t="s">
        <v>608</v>
      </c>
      <c r="K21" s="43" t="s">
        <v>608</v>
      </c>
      <c r="L21" s="43" t="s">
        <v>608</v>
      </c>
      <c r="M21" s="43" t="s">
        <v>608</v>
      </c>
      <c r="N21" s="43" t="s">
        <v>608</v>
      </c>
      <c r="O21" s="43" t="s">
        <v>608</v>
      </c>
      <c r="P21" s="43" t="s">
        <v>608</v>
      </c>
      <c r="Q21" s="43" t="s">
        <v>608</v>
      </c>
      <c r="R21" s="21" t="s">
        <v>608</v>
      </c>
      <c r="S21" s="2"/>
      <c r="T21" s="21" t="s">
        <v>608</v>
      </c>
      <c r="U21" s="21" t="s">
        <v>608</v>
      </c>
      <c r="V21" s="43" t="s">
        <v>608</v>
      </c>
      <c r="W21" s="43" t="s">
        <v>608</v>
      </c>
      <c r="X21" s="43" t="s">
        <v>608</v>
      </c>
    </row>
    <row r="22" spans="1:24" ht="15.75">
      <c r="A22" s="3" t="s">
        <v>611</v>
      </c>
      <c r="B22" s="42"/>
      <c r="C22" s="42"/>
      <c r="D22" s="42"/>
      <c r="E22" s="42"/>
      <c r="F22" s="42"/>
      <c r="G22" s="42"/>
      <c r="H22" s="42"/>
      <c r="I22" s="42"/>
      <c r="J22" s="42"/>
      <c r="K22" s="42"/>
      <c r="L22" s="42"/>
      <c r="M22" s="42"/>
      <c r="N22" s="42"/>
      <c r="O22" s="42"/>
      <c r="P22" s="42"/>
      <c r="Q22" s="42"/>
      <c r="R22" s="20"/>
      <c r="S22" s="2"/>
      <c r="T22" s="19"/>
      <c r="U22" s="20"/>
      <c r="V22" s="19"/>
      <c r="W22" s="20"/>
      <c r="X22" s="20"/>
    </row>
    <row r="23" spans="1:24" ht="15.75">
      <c r="A23" s="12" t="s">
        <v>661</v>
      </c>
      <c r="B23" s="13">
        <v>2516.515</v>
      </c>
      <c r="C23" s="13">
        <v>2527.399</v>
      </c>
      <c r="D23" s="13">
        <v>3169.655</v>
      </c>
      <c r="E23" s="13">
        <v>3964.3239999999996</v>
      </c>
      <c r="F23" s="13"/>
      <c r="G23" s="13">
        <v>4050.353</v>
      </c>
      <c r="H23" s="13">
        <v>4462.563</v>
      </c>
      <c r="I23" s="13">
        <v>4440.581</v>
      </c>
      <c r="J23" s="13">
        <v>4899.901</v>
      </c>
      <c r="K23" s="13">
        <v>4649.558</v>
      </c>
      <c r="L23" s="13">
        <v>5205.9490000000005</v>
      </c>
      <c r="M23" s="13">
        <v>5093.334</v>
      </c>
      <c r="N23" s="13">
        <v>5423.017000000001</v>
      </c>
      <c r="O23" s="13">
        <v>5730.159000000001</v>
      </c>
      <c r="P23" s="13">
        <v>5535.037</v>
      </c>
      <c r="Q23" s="13">
        <v>5780.444</v>
      </c>
      <c r="R23" s="15">
        <v>5722.542</v>
      </c>
      <c r="S23" s="2"/>
      <c r="T23" s="13">
        <v>6926.856000000001</v>
      </c>
      <c r="U23" s="15">
        <v>6626.532</v>
      </c>
      <c r="V23" s="13">
        <v>11038.537</v>
      </c>
      <c r="W23" s="15">
        <v>12004.385</v>
      </c>
      <c r="X23" s="15">
        <v>14408.02</v>
      </c>
    </row>
    <row r="24" spans="1:24" ht="15.75">
      <c r="A24" s="24" t="s">
        <v>662</v>
      </c>
      <c r="B24" s="19">
        <v>219.675</v>
      </c>
      <c r="C24" s="19">
        <v>289.382</v>
      </c>
      <c r="D24" s="19">
        <v>285.249</v>
      </c>
      <c r="E24" s="19">
        <v>278.414</v>
      </c>
      <c r="F24" s="19"/>
      <c r="G24" s="19">
        <v>227.087</v>
      </c>
      <c r="H24" s="19">
        <v>215.686</v>
      </c>
      <c r="I24" s="19">
        <v>236.484</v>
      </c>
      <c r="J24" s="19">
        <v>211.943</v>
      </c>
      <c r="K24" s="19">
        <v>232.859</v>
      </c>
      <c r="L24" s="19">
        <v>188.418</v>
      </c>
      <c r="M24" s="19">
        <v>182.225</v>
      </c>
      <c r="N24" s="19">
        <v>223.321</v>
      </c>
      <c r="O24" s="19">
        <v>204.287</v>
      </c>
      <c r="P24" s="19">
        <v>231.625</v>
      </c>
      <c r="Q24" s="19">
        <v>212.516</v>
      </c>
      <c r="R24" s="20">
        <v>309.828</v>
      </c>
      <c r="S24" s="2"/>
      <c r="T24" s="19">
        <v>229.244</v>
      </c>
      <c r="U24" s="20">
        <v>189.693</v>
      </c>
      <c r="V24" s="19">
        <v>187.512</v>
      </c>
      <c r="W24" s="20">
        <v>198.787</v>
      </c>
      <c r="X24" s="20">
        <v>214.979</v>
      </c>
    </row>
    <row r="25" spans="1:24" ht="15.75">
      <c r="A25" s="24" t="s">
        <v>633</v>
      </c>
      <c r="B25" s="19">
        <v>273.187</v>
      </c>
      <c r="C25" s="19">
        <v>291.594</v>
      </c>
      <c r="D25" s="19">
        <v>420.81600000000003</v>
      </c>
      <c r="E25" s="19">
        <v>541.6669999999999</v>
      </c>
      <c r="F25" s="19"/>
      <c r="G25" s="19">
        <v>946.9490000000001</v>
      </c>
      <c r="H25" s="19">
        <v>924.4269999999999</v>
      </c>
      <c r="I25" s="19">
        <v>956.364</v>
      </c>
      <c r="J25" s="19">
        <v>2071.809</v>
      </c>
      <c r="K25" s="19">
        <v>614.844</v>
      </c>
      <c r="L25" s="19">
        <v>498.534</v>
      </c>
      <c r="M25" s="19">
        <v>612.047</v>
      </c>
      <c r="N25" s="19">
        <v>446.077</v>
      </c>
      <c r="O25" s="19">
        <v>971.6410000000001</v>
      </c>
      <c r="P25" s="19">
        <v>507.424</v>
      </c>
      <c r="Q25" s="19">
        <v>403.943</v>
      </c>
      <c r="R25" s="20">
        <v>444.937</v>
      </c>
      <c r="S25" s="2"/>
      <c r="T25" s="19">
        <v>510.75300000000004</v>
      </c>
      <c r="U25" s="20">
        <v>606.8820000000001</v>
      </c>
      <c r="V25" s="19">
        <v>701.012</v>
      </c>
      <c r="W25" s="20">
        <v>994.93</v>
      </c>
      <c r="X25" s="20">
        <v>1126.545</v>
      </c>
    </row>
    <row r="26" spans="1:24" ht="15.75">
      <c r="A26" s="24" t="s">
        <v>663</v>
      </c>
      <c r="B26" s="19">
        <v>2023.653</v>
      </c>
      <c r="C26" s="19">
        <v>1946.423</v>
      </c>
      <c r="D26" s="19">
        <v>2463.59</v>
      </c>
      <c r="E26" s="19">
        <v>3144.243</v>
      </c>
      <c r="F26" s="19"/>
      <c r="G26" s="19">
        <v>2876.317</v>
      </c>
      <c r="H26" s="19">
        <v>3322.45</v>
      </c>
      <c r="I26" s="19">
        <v>3247.733</v>
      </c>
      <c r="J26" s="19">
        <v>2616.149</v>
      </c>
      <c r="K26" s="19">
        <v>3801.855</v>
      </c>
      <c r="L26" s="19">
        <v>4518.997</v>
      </c>
      <c r="M26" s="19">
        <v>4299.062</v>
      </c>
      <c r="N26" s="19">
        <v>4753.619000000001</v>
      </c>
      <c r="O26" s="19">
        <v>4554.231000000001</v>
      </c>
      <c r="P26" s="19">
        <v>4795.988</v>
      </c>
      <c r="Q26" s="19">
        <v>5163.985000000001</v>
      </c>
      <c r="R26" s="20">
        <v>4967.777</v>
      </c>
      <c r="S26" s="2"/>
      <c r="T26" s="19">
        <v>6186.859</v>
      </c>
      <c r="U26" s="20">
        <v>5829.957</v>
      </c>
      <c r="V26" s="19">
        <v>10150.013</v>
      </c>
      <c r="W26" s="20">
        <v>10810.668</v>
      </c>
      <c r="X26" s="20">
        <v>13066.496000000001</v>
      </c>
    </row>
    <row r="27" spans="1:24" ht="15.75">
      <c r="A27" s="3" t="s">
        <v>611</v>
      </c>
      <c r="B27" s="19"/>
      <c r="C27" s="19"/>
      <c r="D27" s="19"/>
      <c r="E27" s="19"/>
      <c r="F27" s="19"/>
      <c r="G27" s="19"/>
      <c r="H27" s="19"/>
      <c r="I27" s="19"/>
      <c r="J27" s="19"/>
      <c r="K27" s="19"/>
      <c r="L27" s="19"/>
      <c r="M27" s="19"/>
      <c r="N27" s="19"/>
      <c r="O27" s="19"/>
      <c r="P27" s="19"/>
      <c r="Q27" s="19"/>
      <c r="R27" s="20"/>
      <c r="S27" s="2"/>
      <c r="T27" s="19"/>
      <c r="U27" s="20"/>
      <c r="V27" s="19"/>
      <c r="W27" s="20"/>
      <c r="X27" s="20"/>
    </row>
    <row r="28" spans="1:24" ht="15.75">
      <c r="A28" s="12" t="s">
        <v>620</v>
      </c>
      <c r="B28" s="13">
        <v>-46.30700000000001</v>
      </c>
      <c r="C28" s="13">
        <v>-38.906000000000006</v>
      </c>
      <c r="D28" s="13">
        <v>465.8159999999999</v>
      </c>
      <c r="E28" s="13">
        <v>31.16300000000001</v>
      </c>
      <c r="F28" s="13"/>
      <c r="G28" s="13">
        <v>17.57299999999998</v>
      </c>
      <c r="H28" s="13">
        <v>-246.68600000000004</v>
      </c>
      <c r="I28" s="13">
        <v>27.98399999999998</v>
      </c>
      <c r="J28" s="13">
        <v>20.267000000000053</v>
      </c>
      <c r="K28" s="13">
        <v>43.75599999999997</v>
      </c>
      <c r="L28" s="13">
        <v>-156.62199999999999</v>
      </c>
      <c r="M28" s="13">
        <v>2.5810000000000173</v>
      </c>
      <c r="N28" s="13">
        <v>136.49599999999992</v>
      </c>
      <c r="O28" s="13">
        <v>-48.226000000000056</v>
      </c>
      <c r="P28" s="13">
        <v>181.165</v>
      </c>
      <c r="Q28" s="13">
        <v>86.865</v>
      </c>
      <c r="R28" s="15">
        <v>62.458999999999975</v>
      </c>
      <c r="S28" s="2"/>
      <c r="T28" s="13">
        <v>213.47699999999998</v>
      </c>
      <c r="U28" s="15">
        <v>186.4</v>
      </c>
      <c r="V28" s="13">
        <v>38.972</v>
      </c>
      <c r="W28" s="15">
        <v>170.59399999999997</v>
      </c>
      <c r="X28" s="15">
        <v>186.684</v>
      </c>
    </row>
    <row r="29" spans="1:24" ht="15.75">
      <c r="A29" s="17" t="s">
        <v>621</v>
      </c>
      <c r="B29" s="13">
        <v>18.927</v>
      </c>
      <c r="C29" s="13">
        <v>18.714</v>
      </c>
      <c r="D29" s="13">
        <v>614.002</v>
      </c>
      <c r="E29" s="13">
        <v>464.061</v>
      </c>
      <c r="F29" s="13"/>
      <c r="G29" s="13">
        <v>438.149</v>
      </c>
      <c r="H29" s="13">
        <v>516.942</v>
      </c>
      <c r="I29" s="13">
        <v>479.882</v>
      </c>
      <c r="J29" s="13">
        <v>506.288</v>
      </c>
      <c r="K29" s="13">
        <v>512.655</v>
      </c>
      <c r="L29" s="13">
        <v>228.645</v>
      </c>
      <c r="M29" s="13">
        <v>228.91800000000003</v>
      </c>
      <c r="N29" s="13">
        <v>268.69</v>
      </c>
      <c r="O29" s="13">
        <v>265.68399999999997</v>
      </c>
      <c r="P29" s="13">
        <v>299.404</v>
      </c>
      <c r="Q29" s="13">
        <v>227.572</v>
      </c>
      <c r="R29" s="15">
        <v>227.78099999999998</v>
      </c>
      <c r="S29" s="2"/>
      <c r="T29" s="13">
        <v>297.614</v>
      </c>
      <c r="U29" s="15">
        <v>300.209</v>
      </c>
      <c r="V29" s="13">
        <v>212.76799999999997</v>
      </c>
      <c r="W29" s="15">
        <v>360.61699999999996</v>
      </c>
      <c r="X29" s="15">
        <v>357.268</v>
      </c>
    </row>
    <row r="30" spans="1:24" ht="15.75">
      <c r="A30" s="18" t="s">
        <v>615</v>
      </c>
      <c r="B30" s="19">
        <v>18.564</v>
      </c>
      <c r="C30" s="19">
        <v>18.564</v>
      </c>
      <c r="D30" s="19">
        <v>614.002</v>
      </c>
      <c r="E30" s="19">
        <v>464.06</v>
      </c>
      <c r="F30" s="19"/>
      <c r="G30" s="19">
        <v>438.148</v>
      </c>
      <c r="H30" s="19">
        <v>516.941</v>
      </c>
      <c r="I30" s="19">
        <v>479.88</v>
      </c>
      <c r="J30" s="19">
        <v>506.286</v>
      </c>
      <c r="K30" s="19">
        <v>512.654</v>
      </c>
      <c r="L30" s="19">
        <v>228.644</v>
      </c>
      <c r="M30" s="19">
        <v>228.91700000000003</v>
      </c>
      <c r="N30" s="19">
        <v>268.68899999999996</v>
      </c>
      <c r="O30" s="19">
        <v>265.683</v>
      </c>
      <c r="P30" s="19">
        <v>299.403</v>
      </c>
      <c r="Q30" s="19">
        <v>227.571</v>
      </c>
      <c r="R30" s="20">
        <v>227.78099999999998</v>
      </c>
      <c r="S30" s="2"/>
      <c r="T30" s="19">
        <v>297.614</v>
      </c>
      <c r="U30" s="20">
        <v>300.209</v>
      </c>
      <c r="V30" s="19">
        <v>212.76799999999997</v>
      </c>
      <c r="W30" s="20">
        <v>360.61699999999996</v>
      </c>
      <c r="X30" s="20">
        <v>357.268</v>
      </c>
    </row>
    <row r="31" spans="1:24" ht="15.75">
      <c r="A31" s="18" t="s">
        <v>622</v>
      </c>
      <c r="B31" s="19">
        <v>0.363</v>
      </c>
      <c r="C31" s="19">
        <v>0.15</v>
      </c>
      <c r="D31" s="21" t="s">
        <v>608</v>
      </c>
      <c r="E31" s="21" t="s">
        <v>608</v>
      </c>
      <c r="F31" s="21"/>
      <c r="G31" s="21" t="s">
        <v>608</v>
      </c>
      <c r="H31" s="21" t="s">
        <v>608</v>
      </c>
      <c r="I31" s="21" t="s">
        <v>608</v>
      </c>
      <c r="J31" s="21" t="s">
        <v>608</v>
      </c>
      <c r="K31" s="21" t="s">
        <v>608</v>
      </c>
      <c r="L31" s="21" t="s">
        <v>608</v>
      </c>
      <c r="M31" s="21" t="s">
        <v>608</v>
      </c>
      <c r="N31" s="21" t="s">
        <v>608</v>
      </c>
      <c r="O31" s="21" t="s">
        <v>608</v>
      </c>
      <c r="P31" s="21" t="s">
        <v>608</v>
      </c>
      <c r="Q31" s="21" t="s">
        <v>608</v>
      </c>
      <c r="R31" s="21" t="s">
        <v>608</v>
      </c>
      <c r="S31" s="2"/>
      <c r="T31" s="21" t="s">
        <v>608</v>
      </c>
      <c r="U31" s="21" t="s">
        <v>608</v>
      </c>
      <c r="V31" s="43" t="s">
        <v>608</v>
      </c>
      <c r="W31" s="43" t="s">
        <v>608</v>
      </c>
      <c r="X31" s="43" t="s">
        <v>608</v>
      </c>
    </row>
    <row r="32" spans="1:24" ht="15.75">
      <c r="A32" s="17" t="s">
        <v>623</v>
      </c>
      <c r="B32" s="13">
        <v>65.23400000000001</v>
      </c>
      <c r="C32" s="13">
        <v>57.62</v>
      </c>
      <c r="D32" s="13">
        <v>148.186</v>
      </c>
      <c r="E32" s="13">
        <v>432.89799999999997</v>
      </c>
      <c r="F32" s="13"/>
      <c r="G32" s="13">
        <v>420.576</v>
      </c>
      <c r="H32" s="13">
        <v>763.628</v>
      </c>
      <c r="I32" s="13">
        <v>451.898</v>
      </c>
      <c r="J32" s="13">
        <v>486.02099999999996</v>
      </c>
      <c r="K32" s="13">
        <v>468.899</v>
      </c>
      <c r="L32" s="13">
        <v>385.267</v>
      </c>
      <c r="M32" s="13">
        <v>226.33700000000002</v>
      </c>
      <c r="N32" s="13">
        <v>132.19400000000002</v>
      </c>
      <c r="O32" s="13">
        <v>313.91</v>
      </c>
      <c r="P32" s="13">
        <v>118.23899999999999</v>
      </c>
      <c r="Q32" s="13">
        <v>140.70700000000002</v>
      </c>
      <c r="R32" s="15">
        <v>165.322</v>
      </c>
      <c r="S32" s="2"/>
      <c r="T32" s="13">
        <v>84.137</v>
      </c>
      <c r="U32" s="15">
        <v>113.809</v>
      </c>
      <c r="V32" s="13">
        <v>173.796</v>
      </c>
      <c r="W32" s="15">
        <v>190.023</v>
      </c>
      <c r="X32" s="15">
        <v>170.58399999999997</v>
      </c>
    </row>
    <row r="33" spans="1:24" ht="15.75">
      <c r="A33" s="18" t="s">
        <v>613</v>
      </c>
      <c r="B33" s="19">
        <v>65.23400000000001</v>
      </c>
      <c r="C33" s="19">
        <v>57.62</v>
      </c>
      <c r="D33" s="19">
        <v>148.186</v>
      </c>
      <c r="E33" s="19">
        <v>432.89799999999997</v>
      </c>
      <c r="F33" s="19"/>
      <c r="G33" s="19">
        <v>420.576</v>
      </c>
      <c r="H33" s="19">
        <v>763.628</v>
      </c>
      <c r="I33" s="19">
        <v>451.898</v>
      </c>
      <c r="J33" s="19">
        <v>486.02099999999996</v>
      </c>
      <c r="K33" s="19">
        <v>468.899</v>
      </c>
      <c r="L33" s="19">
        <v>385.267</v>
      </c>
      <c r="M33" s="19">
        <v>226.33700000000002</v>
      </c>
      <c r="N33" s="19">
        <v>132.19400000000002</v>
      </c>
      <c r="O33" s="19">
        <v>313.91</v>
      </c>
      <c r="P33" s="19">
        <v>118.23899999999999</v>
      </c>
      <c r="Q33" s="19">
        <v>140.70700000000002</v>
      </c>
      <c r="R33" s="20">
        <v>165.322</v>
      </c>
      <c r="S33" s="2"/>
      <c r="T33" s="19">
        <v>84.137</v>
      </c>
      <c r="U33" s="20">
        <v>113.809</v>
      </c>
      <c r="V33" s="19">
        <v>173.796</v>
      </c>
      <c r="W33" s="20">
        <v>190.023</v>
      </c>
      <c r="X33" s="20">
        <v>170.58399999999997</v>
      </c>
    </row>
    <row r="34" spans="1:24" ht="15.75">
      <c r="A34" s="18" t="s">
        <v>664</v>
      </c>
      <c r="B34" s="21" t="s">
        <v>608</v>
      </c>
      <c r="C34" s="21" t="s">
        <v>608</v>
      </c>
      <c r="D34" s="21" t="s">
        <v>608</v>
      </c>
      <c r="E34" s="21" t="s">
        <v>608</v>
      </c>
      <c r="F34" s="21"/>
      <c r="G34" s="21" t="s">
        <v>608</v>
      </c>
      <c r="H34" s="21" t="s">
        <v>608</v>
      </c>
      <c r="I34" s="21" t="s">
        <v>608</v>
      </c>
      <c r="J34" s="21" t="s">
        <v>608</v>
      </c>
      <c r="K34" s="21" t="s">
        <v>608</v>
      </c>
      <c r="L34" s="21" t="s">
        <v>608</v>
      </c>
      <c r="M34" s="21" t="s">
        <v>608</v>
      </c>
      <c r="N34" s="21" t="s">
        <v>608</v>
      </c>
      <c r="O34" s="21" t="s">
        <v>608</v>
      </c>
      <c r="P34" s="21" t="s">
        <v>608</v>
      </c>
      <c r="Q34" s="21" t="s">
        <v>608</v>
      </c>
      <c r="R34" s="21" t="s">
        <v>608</v>
      </c>
      <c r="S34" s="2"/>
      <c r="T34" s="21" t="s">
        <v>608</v>
      </c>
      <c r="U34" s="21" t="s">
        <v>608</v>
      </c>
      <c r="V34" s="43" t="s">
        <v>608</v>
      </c>
      <c r="W34" s="43" t="s">
        <v>608</v>
      </c>
      <c r="X34" s="43" t="s">
        <v>608</v>
      </c>
    </row>
    <row r="35" spans="1:24" ht="15.75">
      <c r="A35" s="3" t="s">
        <v>611</v>
      </c>
      <c r="B35" s="19"/>
      <c r="C35" s="19"/>
      <c r="D35" s="19"/>
      <c r="E35" s="19"/>
      <c r="F35" s="19"/>
      <c r="G35" s="19"/>
      <c r="H35" s="19"/>
      <c r="I35" s="19"/>
      <c r="J35" s="19"/>
      <c r="K35" s="19"/>
      <c r="L35" s="19"/>
      <c r="M35" s="19"/>
      <c r="N35" s="19"/>
      <c r="O35" s="19"/>
      <c r="P35" s="19"/>
      <c r="Q35" s="19"/>
      <c r="R35" s="20"/>
      <c r="S35" s="2"/>
      <c r="T35" s="19"/>
      <c r="U35" s="20"/>
      <c r="V35" s="19"/>
      <c r="W35" s="20"/>
      <c r="X35" s="20"/>
    </row>
    <row r="36" spans="1:24" ht="15.75">
      <c r="A36" s="12" t="s">
        <v>624</v>
      </c>
      <c r="B36" s="13">
        <v>5797.2880000000005</v>
      </c>
      <c r="C36" s="13">
        <v>7098.5740000000005</v>
      </c>
      <c r="D36" s="13">
        <v>7822.447</v>
      </c>
      <c r="E36" s="13">
        <v>9623.609</v>
      </c>
      <c r="F36" s="13"/>
      <c r="G36" s="13">
        <v>9576.173</v>
      </c>
      <c r="H36" s="13">
        <v>9373.96</v>
      </c>
      <c r="I36" s="13">
        <v>9457.835000000001</v>
      </c>
      <c r="J36" s="13">
        <v>9455.689</v>
      </c>
      <c r="K36" s="13">
        <v>9715.784</v>
      </c>
      <c r="L36" s="13">
        <v>9898.762999999999</v>
      </c>
      <c r="M36" s="13">
        <v>9758.912</v>
      </c>
      <c r="N36" s="13">
        <v>10032.223</v>
      </c>
      <c r="O36" s="13">
        <v>10113.341</v>
      </c>
      <c r="P36" s="13">
        <v>10144.053</v>
      </c>
      <c r="Q36" s="13">
        <v>10436.776</v>
      </c>
      <c r="R36" s="15">
        <v>10338.891</v>
      </c>
      <c r="S36" s="2"/>
      <c r="T36" s="13">
        <v>10377.178</v>
      </c>
      <c r="U36" s="15">
        <v>10458.881000000001</v>
      </c>
      <c r="V36" s="13">
        <v>11019.682</v>
      </c>
      <c r="W36" s="15">
        <v>10832.645</v>
      </c>
      <c r="X36" s="15">
        <v>10891.857</v>
      </c>
    </row>
    <row r="37" spans="1:24" ht="15.75">
      <c r="A37" s="24" t="s">
        <v>625</v>
      </c>
      <c r="B37" s="19">
        <v>52.826</v>
      </c>
      <c r="C37" s="19">
        <v>72.473</v>
      </c>
      <c r="D37" s="19">
        <v>79.973</v>
      </c>
      <c r="E37" s="19">
        <v>69.617</v>
      </c>
      <c r="F37" s="19"/>
      <c r="G37" s="19">
        <v>74.145</v>
      </c>
      <c r="H37" s="19">
        <v>70.17</v>
      </c>
      <c r="I37" s="19">
        <v>69.26400000000001</v>
      </c>
      <c r="J37" s="19">
        <v>61.596000000000004</v>
      </c>
      <c r="K37" s="19">
        <v>69.768</v>
      </c>
      <c r="L37" s="19">
        <v>70.233</v>
      </c>
      <c r="M37" s="19">
        <v>79.528</v>
      </c>
      <c r="N37" s="19">
        <v>78.595</v>
      </c>
      <c r="O37" s="19">
        <v>83.999</v>
      </c>
      <c r="P37" s="19">
        <v>76.286</v>
      </c>
      <c r="Q37" s="19">
        <v>91.814</v>
      </c>
      <c r="R37" s="20">
        <v>91.001</v>
      </c>
      <c r="S37" s="2"/>
      <c r="T37" s="19">
        <v>81.85</v>
      </c>
      <c r="U37" s="20">
        <v>93.434</v>
      </c>
      <c r="V37" s="19">
        <v>75.25800000000001</v>
      </c>
      <c r="W37" s="20">
        <v>54.744</v>
      </c>
      <c r="X37" s="20">
        <v>54.214</v>
      </c>
    </row>
    <row r="38" spans="1:24" ht="15.75">
      <c r="A38" s="24" t="s">
        <v>626</v>
      </c>
      <c r="B38" s="19">
        <v>0.742</v>
      </c>
      <c r="C38" s="19">
        <v>0.078</v>
      </c>
      <c r="D38" s="19">
        <v>0.245</v>
      </c>
      <c r="E38" s="21" t="s">
        <v>608</v>
      </c>
      <c r="F38" s="21"/>
      <c r="G38" s="21" t="s">
        <v>608</v>
      </c>
      <c r="H38" s="19">
        <v>0.453</v>
      </c>
      <c r="I38" s="21" t="s">
        <v>608</v>
      </c>
      <c r="J38" s="19">
        <v>0.624</v>
      </c>
      <c r="K38" s="19">
        <v>1.307</v>
      </c>
      <c r="L38" s="19">
        <v>0.298</v>
      </c>
      <c r="M38" s="19">
        <v>1.612</v>
      </c>
      <c r="N38" s="21" t="s">
        <v>608</v>
      </c>
      <c r="O38" s="21" t="s">
        <v>608</v>
      </c>
      <c r="P38" s="21" t="s">
        <v>608</v>
      </c>
      <c r="Q38" s="21" t="s">
        <v>608</v>
      </c>
      <c r="R38" s="20">
        <v>0.259</v>
      </c>
      <c r="S38" s="2"/>
      <c r="T38" s="21" t="s">
        <v>608</v>
      </c>
      <c r="U38" s="21" t="s">
        <v>608</v>
      </c>
      <c r="V38" s="43" t="s">
        <v>608</v>
      </c>
      <c r="W38" s="20">
        <v>0.558</v>
      </c>
      <c r="X38" s="43" t="s">
        <v>608</v>
      </c>
    </row>
    <row r="39" spans="1:24" ht="15.75">
      <c r="A39" s="24" t="s">
        <v>627</v>
      </c>
      <c r="B39" s="19">
        <v>448.927</v>
      </c>
      <c r="C39" s="19">
        <v>418.901</v>
      </c>
      <c r="D39" s="19">
        <v>314.33</v>
      </c>
      <c r="E39" s="19">
        <v>371.5</v>
      </c>
      <c r="F39" s="19"/>
      <c r="G39" s="19">
        <v>359.84</v>
      </c>
      <c r="H39" s="19">
        <v>328.637</v>
      </c>
      <c r="I39" s="19">
        <v>327.92</v>
      </c>
      <c r="J39" s="19">
        <v>331.472</v>
      </c>
      <c r="K39" s="19">
        <v>351.111</v>
      </c>
      <c r="L39" s="19">
        <v>305.79</v>
      </c>
      <c r="M39" s="19">
        <v>336.587</v>
      </c>
      <c r="N39" s="19">
        <v>324.689</v>
      </c>
      <c r="O39" s="19">
        <v>325.305</v>
      </c>
      <c r="P39" s="19">
        <v>291.198</v>
      </c>
      <c r="Q39" s="19">
        <v>274.508</v>
      </c>
      <c r="R39" s="20">
        <v>262.055</v>
      </c>
      <c r="S39" s="2"/>
      <c r="T39" s="19">
        <v>237.038</v>
      </c>
      <c r="U39" s="20">
        <v>240.977</v>
      </c>
      <c r="V39" s="19">
        <v>246.281</v>
      </c>
      <c r="W39" s="20">
        <v>138.88</v>
      </c>
      <c r="X39" s="20">
        <v>135.809</v>
      </c>
    </row>
    <row r="40" spans="1:24" ht="15.75">
      <c r="A40" s="24" t="s">
        <v>628</v>
      </c>
      <c r="B40" s="19">
        <v>2152.376</v>
      </c>
      <c r="C40" s="19">
        <v>2748.277</v>
      </c>
      <c r="D40" s="19">
        <v>3218.015</v>
      </c>
      <c r="E40" s="19">
        <v>3278.683</v>
      </c>
      <c r="F40" s="19"/>
      <c r="G40" s="19">
        <v>3300.883</v>
      </c>
      <c r="H40" s="19">
        <v>3284.942</v>
      </c>
      <c r="I40" s="19">
        <v>3297.494</v>
      </c>
      <c r="J40" s="19">
        <v>3267.869</v>
      </c>
      <c r="K40" s="19">
        <v>3268.941</v>
      </c>
      <c r="L40" s="19">
        <v>3466.863</v>
      </c>
      <c r="M40" s="19">
        <v>3558.179</v>
      </c>
      <c r="N40" s="19">
        <v>3511.748</v>
      </c>
      <c r="O40" s="19">
        <v>3562.201</v>
      </c>
      <c r="P40" s="19">
        <v>3579.198</v>
      </c>
      <c r="Q40" s="19">
        <v>3557.845</v>
      </c>
      <c r="R40" s="20">
        <v>3633.044</v>
      </c>
      <c r="S40" s="2"/>
      <c r="T40" s="19">
        <v>3674.112</v>
      </c>
      <c r="U40" s="20">
        <v>3762.174</v>
      </c>
      <c r="V40" s="19">
        <v>3853.125</v>
      </c>
      <c r="W40" s="20">
        <v>3916.026</v>
      </c>
      <c r="X40" s="20">
        <v>3855.538</v>
      </c>
    </row>
    <row r="41" spans="1:24" ht="15.75">
      <c r="A41" s="24" t="s">
        <v>629</v>
      </c>
      <c r="B41" s="19">
        <v>3142.417</v>
      </c>
      <c r="C41" s="19">
        <v>3858.845</v>
      </c>
      <c r="D41" s="19">
        <v>4209.884</v>
      </c>
      <c r="E41" s="19">
        <v>5903.765</v>
      </c>
      <c r="F41" s="19"/>
      <c r="G41" s="19">
        <v>5841.305</v>
      </c>
      <c r="H41" s="19">
        <v>5689.758000000001</v>
      </c>
      <c r="I41" s="19">
        <v>5763.157</v>
      </c>
      <c r="J41" s="19">
        <v>5794.128</v>
      </c>
      <c r="K41" s="19">
        <v>6024.657</v>
      </c>
      <c r="L41" s="19">
        <v>6055.579</v>
      </c>
      <c r="M41" s="19">
        <v>5783.006</v>
      </c>
      <c r="N41" s="19">
        <v>6117.179</v>
      </c>
      <c r="O41" s="19">
        <v>6141.835</v>
      </c>
      <c r="P41" s="19">
        <v>6197.37</v>
      </c>
      <c r="Q41" s="19">
        <v>6512.608</v>
      </c>
      <c r="R41" s="20">
        <v>6352.532</v>
      </c>
      <c r="S41" s="2"/>
      <c r="T41" s="19">
        <v>6384.178</v>
      </c>
      <c r="U41" s="20">
        <v>6362.292</v>
      </c>
      <c r="V41" s="19">
        <v>6844.974</v>
      </c>
      <c r="W41" s="20">
        <v>6722.437</v>
      </c>
      <c r="X41" s="20">
        <v>6846.277</v>
      </c>
    </row>
    <row r="42" spans="1:24" ht="15.75">
      <c r="A42" s="24"/>
      <c r="B42" s="19"/>
      <c r="C42" s="19"/>
      <c r="D42" s="19"/>
      <c r="E42" s="19"/>
      <c r="F42" s="19"/>
      <c r="G42" s="19"/>
      <c r="H42" s="19"/>
      <c r="I42" s="19"/>
      <c r="J42" s="19"/>
      <c r="K42" s="19"/>
      <c r="L42" s="19"/>
      <c r="M42" s="19"/>
      <c r="N42" s="19"/>
      <c r="O42" s="19"/>
      <c r="P42" s="19"/>
      <c r="Q42" s="19"/>
      <c r="R42" s="20"/>
      <c r="S42" s="2"/>
      <c r="T42" s="19"/>
      <c r="U42" s="20"/>
      <c r="V42" s="19"/>
      <c r="W42" s="20"/>
      <c r="X42" s="20"/>
    </row>
    <row r="43" spans="1:24" ht="15.75">
      <c r="A43" s="3"/>
      <c r="B43" s="44"/>
      <c r="C43" s="44"/>
      <c r="D43" s="44"/>
      <c r="E43" s="44"/>
      <c r="F43" s="44"/>
      <c r="G43" s="44"/>
      <c r="H43" s="44"/>
      <c r="I43" s="44"/>
      <c r="J43" s="44"/>
      <c r="K43" s="44"/>
      <c r="L43" s="44"/>
      <c r="M43" s="44"/>
      <c r="N43" s="44"/>
      <c r="O43" s="44"/>
      <c r="P43" s="44"/>
      <c r="Q43" s="44"/>
      <c r="R43" s="20"/>
      <c r="S43" s="2"/>
      <c r="T43" s="19"/>
      <c r="U43" s="20"/>
      <c r="V43" s="19"/>
      <c r="W43" s="20"/>
      <c r="X43" s="20"/>
    </row>
    <row r="44" spans="1:24" ht="15.75">
      <c r="A44" s="12" t="s">
        <v>665</v>
      </c>
      <c r="B44" s="23" t="s">
        <v>608</v>
      </c>
      <c r="C44" s="13">
        <v>64.147</v>
      </c>
      <c r="D44" s="13">
        <v>1.321</v>
      </c>
      <c r="E44" s="13">
        <v>4.194</v>
      </c>
      <c r="F44" s="13"/>
      <c r="G44" s="13">
        <v>3.481</v>
      </c>
      <c r="H44" s="13">
        <v>0.826</v>
      </c>
      <c r="I44" s="13">
        <v>4.626</v>
      </c>
      <c r="J44" s="23" t="s">
        <v>608</v>
      </c>
      <c r="K44" s="13">
        <v>1.886</v>
      </c>
      <c r="L44" s="13">
        <v>22.992</v>
      </c>
      <c r="M44" s="13">
        <v>44.61</v>
      </c>
      <c r="N44" s="13">
        <v>0.096</v>
      </c>
      <c r="O44" s="23" t="s">
        <v>608</v>
      </c>
      <c r="P44" s="13">
        <v>71.625</v>
      </c>
      <c r="Q44" s="23" t="s">
        <v>608</v>
      </c>
      <c r="R44" s="15">
        <v>105.497</v>
      </c>
      <c r="S44" s="2"/>
      <c r="T44" s="13">
        <v>71.353</v>
      </c>
      <c r="U44" s="21" t="s">
        <v>608</v>
      </c>
      <c r="V44" s="13">
        <v>4.899</v>
      </c>
      <c r="W44" s="43" t="s">
        <v>608</v>
      </c>
      <c r="X44" s="15">
        <v>3.181</v>
      </c>
    </row>
    <row r="45" spans="1:24" ht="15.75">
      <c r="A45" s="12"/>
      <c r="B45" s="19"/>
      <c r="C45" s="19"/>
      <c r="D45" s="19"/>
      <c r="E45" s="19"/>
      <c r="F45" s="19"/>
      <c r="G45" s="19"/>
      <c r="H45" s="19"/>
      <c r="I45" s="19"/>
      <c r="J45" s="19"/>
      <c r="K45" s="19"/>
      <c r="L45" s="19"/>
      <c r="M45" s="19"/>
      <c r="N45" s="19"/>
      <c r="O45" s="19"/>
      <c r="P45" s="19"/>
      <c r="Q45" s="19"/>
      <c r="R45" s="20"/>
      <c r="S45" s="2"/>
      <c r="T45" s="13"/>
      <c r="U45" s="20"/>
      <c r="V45" s="19"/>
      <c r="W45" s="20"/>
      <c r="X45" s="20"/>
    </row>
    <row r="46" spans="1:24" ht="15.75">
      <c r="A46" s="12" t="s">
        <v>666</v>
      </c>
      <c r="B46" s="13">
        <v>9466.178</v>
      </c>
      <c r="C46" s="13">
        <v>9371.57</v>
      </c>
      <c r="D46" s="13">
        <v>11051.736</v>
      </c>
      <c r="E46" s="13">
        <v>12025.199000000002</v>
      </c>
      <c r="F46" s="13"/>
      <c r="G46" s="13">
        <v>12815.142000000002</v>
      </c>
      <c r="H46" s="13">
        <v>12586.290999999997</v>
      </c>
      <c r="I46" s="13">
        <v>12728.796999999999</v>
      </c>
      <c r="J46" s="13">
        <v>14675.133</v>
      </c>
      <c r="K46" s="13">
        <v>13328.470999999998</v>
      </c>
      <c r="L46" s="13">
        <v>13078.507999999998</v>
      </c>
      <c r="M46" s="13">
        <v>13194.241000000002</v>
      </c>
      <c r="N46" s="13">
        <v>13869.448000000002</v>
      </c>
      <c r="O46" s="13">
        <v>14223.613999999998</v>
      </c>
      <c r="P46" s="13">
        <v>14493.627000000002</v>
      </c>
      <c r="Q46" s="13">
        <v>14364.864000000001</v>
      </c>
      <c r="R46" s="15">
        <v>13852.473999999998</v>
      </c>
      <c r="S46" s="2"/>
      <c r="T46" s="13">
        <v>14233.754</v>
      </c>
      <c r="U46" s="15">
        <v>14548.948999999999</v>
      </c>
      <c r="V46" s="13">
        <v>18458.867</v>
      </c>
      <c r="W46" s="15">
        <v>19559.509000000002</v>
      </c>
      <c r="X46" s="15">
        <v>21834.299000000003</v>
      </c>
    </row>
    <row r="47" spans="1:24" ht="15.75">
      <c r="A47" s="17" t="s">
        <v>667</v>
      </c>
      <c r="B47" s="13">
        <v>1871.57</v>
      </c>
      <c r="C47" s="13">
        <v>2053.604</v>
      </c>
      <c r="D47" s="13">
        <v>2288.7059999999997</v>
      </c>
      <c r="E47" s="13">
        <v>2988.5490000000004</v>
      </c>
      <c r="F47" s="13"/>
      <c r="G47" s="13">
        <v>3075.133</v>
      </c>
      <c r="H47" s="13">
        <v>3029.735</v>
      </c>
      <c r="I47" s="13">
        <v>2913.757</v>
      </c>
      <c r="J47" s="13">
        <v>3225.97</v>
      </c>
      <c r="K47" s="13">
        <v>3109.678999999999</v>
      </c>
      <c r="L47" s="13">
        <v>3187.2619999999997</v>
      </c>
      <c r="M47" s="13">
        <v>3038.126</v>
      </c>
      <c r="N47" s="13">
        <v>3391.741</v>
      </c>
      <c r="O47" s="13">
        <v>3657.9620000000004</v>
      </c>
      <c r="P47" s="13">
        <v>3261.1730000000002</v>
      </c>
      <c r="Q47" s="13">
        <v>3224.29</v>
      </c>
      <c r="R47" s="15">
        <v>3176.594</v>
      </c>
      <c r="S47" s="2"/>
      <c r="T47" s="13">
        <v>3033.6860000000006</v>
      </c>
      <c r="U47" s="15">
        <v>3095.2239999999997</v>
      </c>
      <c r="V47" s="13">
        <v>3012.1429999999996</v>
      </c>
      <c r="W47" s="15">
        <v>3044.0229999999997</v>
      </c>
      <c r="X47" s="15">
        <v>2911.891</v>
      </c>
    </row>
    <row r="48" spans="1:24" ht="15.75">
      <c r="A48" s="18" t="s">
        <v>625</v>
      </c>
      <c r="B48" s="19">
        <v>19.228</v>
      </c>
      <c r="C48" s="19">
        <v>16.47</v>
      </c>
      <c r="D48" s="19">
        <v>20.085</v>
      </c>
      <c r="E48" s="19">
        <v>220.325</v>
      </c>
      <c r="F48" s="19"/>
      <c r="G48" s="19">
        <v>170.565</v>
      </c>
      <c r="H48" s="19">
        <v>200.425</v>
      </c>
      <c r="I48" s="19">
        <v>130.299</v>
      </c>
      <c r="J48" s="19">
        <v>194.81199999999998</v>
      </c>
      <c r="K48" s="19">
        <v>194.096</v>
      </c>
      <c r="L48" s="19">
        <v>190.62699999999998</v>
      </c>
      <c r="M48" s="19">
        <v>134.441</v>
      </c>
      <c r="N48" s="19">
        <v>195.558</v>
      </c>
      <c r="O48" s="19">
        <v>234.988</v>
      </c>
      <c r="P48" s="19">
        <v>245.444</v>
      </c>
      <c r="Q48" s="19">
        <v>159.495</v>
      </c>
      <c r="R48" s="20">
        <v>48.711999999999996</v>
      </c>
      <c r="S48" s="2"/>
      <c r="T48" s="19">
        <v>69.997</v>
      </c>
      <c r="U48" s="20">
        <v>310.11</v>
      </c>
      <c r="V48" s="19">
        <v>57.152</v>
      </c>
      <c r="W48" s="20">
        <v>67.618</v>
      </c>
      <c r="X48" s="20">
        <v>69.958</v>
      </c>
    </row>
    <row r="49" spans="1:24" ht="15.75">
      <c r="A49" s="18" t="s">
        <v>626</v>
      </c>
      <c r="B49" s="19">
        <v>81.852</v>
      </c>
      <c r="C49" s="19">
        <v>80.101</v>
      </c>
      <c r="D49" s="19">
        <v>67.602</v>
      </c>
      <c r="E49" s="19">
        <v>70.562</v>
      </c>
      <c r="F49" s="19"/>
      <c r="G49" s="19">
        <v>64.097</v>
      </c>
      <c r="H49" s="19">
        <v>59.181</v>
      </c>
      <c r="I49" s="19">
        <v>76.177</v>
      </c>
      <c r="J49" s="19">
        <v>90.105</v>
      </c>
      <c r="K49" s="19">
        <v>86.852</v>
      </c>
      <c r="L49" s="19">
        <v>82.254</v>
      </c>
      <c r="M49" s="19">
        <v>80.287</v>
      </c>
      <c r="N49" s="19">
        <v>84.066</v>
      </c>
      <c r="O49" s="19">
        <v>98.567</v>
      </c>
      <c r="P49" s="19">
        <v>124.247</v>
      </c>
      <c r="Q49" s="19">
        <v>105.877</v>
      </c>
      <c r="R49" s="20">
        <v>113.867</v>
      </c>
      <c r="S49" s="2"/>
      <c r="T49" s="19">
        <v>124.537</v>
      </c>
      <c r="U49" s="20">
        <v>120.505</v>
      </c>
      <c r="V49" s="19">
        <v>119.825</v>
      </c>
      <c r="W49" s="20">
        <v>111.568</v>
      </c>
      <c r="X49" s="20">
        <v>108.333</v>
      </c>
    </row>
    <row r="50" spans="1:24" ht="15.75">
      <c r="A50" s="18" t="s">
        <v>627</v>
      </c>
      <c r="B50" s="19">
        <v>15.148</v>
      </c>
      <c r="C50" s="19">
        <v>11.985999999999999</v>
      </c>
      <c r="D50" s="19">
        <v>23.175</v>
      </c>
      <c r="E50" s="19">
        <v>94.77600000000001</v>
      </c>
      <c r="F50" s="19"/>
      <c r="G50" s="19">
        <v>91.167</v>
      </c>
      <c r="H50" s="19">
        <v>97.046</v>
      </c>
      <c r="I50" s="19">
        <v>96.711</v>
      </c>
      <c r="J50" s="19">
        <v>108.916</v>
      </c>
      <c r="K50" s="19">
        <v>136.397</v>
      </c>
      <c r="L50" s="19">
        <v>72.713</v>
      </c>
      <c r="M50" s="19">
        <v>45.974</v>
      </c>
      <c r="N50" s="19">
        <v>163.74699999999999</v>
      </c>
      <c r="O50" s="19">
        <v>188.91899999999998</v>
      </c>
      <c r="P50" s="19">
        <v>35.381</v>
      </c>
      <c r="Q50" s="19">
        <v>113.305</v>
      </c>
      <c r="R50" s="20">
        <v>70.589</v>
      </c>
      <c r="S50" s="2"/>
      <c r="T50" s="19">
        <v>38.556</v>
      </c>
      <c r="U50" s="20">
        <v>23.036</v>
      </c>
      <c r="V50" s="19">
        <v>26.174</v>
      </c>
      <c r="W50" s="20">
        <v>73.934</v>
      </c>
      <c r="X50" s="20">
        <v>37.18</v>
      </c>
    </row>
    <row r="51" spans="1:24" ht="15.75">
      <c r="A51" s="18" t="s">
        <v>628</v>
      </c>
      <c r="B51" s="19">
        <v>1144.663</v>
      </c>
      <c r="C51" s="19">
        <v>1352.488</v>
      </c>
      <c r="D51" s="19">
        <v>1637.847</v>
      </c>
      <c r="E51" s="19">
        <v>1994.811</v>
      </c>
      <c r="F51" s="19"/>
      <c r="G51" s="19">
        <v>2149.723</v>
      </c>
      <c r="H51" s="19">
        <v>2056.885</v>
      </c>
      <c r="I51" s="19">
        <v>2027.015</v>
      </c>
      <c r="J51" s="19">
        <v>2215.403</v>
      </c>
      <c r="K51" s="19">
        <v>2085.479</v>
      </c>
      <c r="L51" s="19">
        <v>2136.276</v>
      </c>
      <c r="M51" s="19">
        <v>2077.651</v>
      </c>
      <c r="N51" s="19">
        <v>2272.53</v>
      </c>
      <c r="O51" s="19">
        <v>2363.666</v>
      </c>
      <c r="P51" s="19">
        <v>2136.63</v>
      </c>
      <c r="Q51" s="19">
        <v>2193.287</v>
      </c>
      <c r="R51" s="20">
        <v>2271.899</v>
      </c>
      <c r="S51" s="2"/>
      <c r="T51" s="19">
        <v>2148.719</v>
      </c>
      <c r="U51" s="20">
        <v>1955.61</v>
      </c>
      <c r="V51" s="19">
        <v>2050.948</v>
      </c>
      <c r="W51" s="20">
        <v>2129.066</v>
      </c>
      <c r="X51" s="20">
        <v>2052.241</v>
      </c>
    </row>
    <row r="52" spans="1:24" ht="15.75">
      <c r="A52" s="18" t="s">
        <v>629</v>
      </c>
      <c r="B52" s="19">
        <v>608.375</v>
      </c>
      <c r="C52" s="19">
        <v>593.222</v>
      </c>
      <c r="D52" s="19">
        <v>540.942</v>
      </c>
      <c r="E52" s="19">
        <v>608.61</v>
      </c>
      <c r="F52" s="19"/>
      <c r="G52" s="19">
        <v>601.034</v>
      </c>
      <c r="H52" s="19">
        <v>616.972</v>
      </c>
      <c r="I52" s="19">
        <v>586.347</v>
      </c>
      <c r="J52" s="19">
        <v>617.786</v>
      </c>
      <c r="K52" s="19">
        <v>607.856</v>
      </c>
      <c r="L52" s="19">
        <v>707.29</v>
      </c>
      <c r="M52" s="19">
        <v>700.695</v>
      </c>
      <c r="N52" s="19">
        <v>676.526</v>
      </c>
      <c r="O52" s="19">
        <v>774.482</v>
      </c>
      <c r="P52" s="19">
        <v>721.291</v>
      </c>
      <c r="Q52" s="19">
        <v>722.07</v>
      </c>
      <c r="R52" s="20">
        <v>700.959</v>
      </c>
      <c r="S52" s="2"/>
      <c r="T52" s="19">
        <v>682.671</v>
      </c>
      <c r="U52" s="20">
        <v>730.537</v>
      </c>
      <c r="V52" s="19">
        <v>820.765</v>
      </c>
      <c r="W52" s="20">
        <v>736.824</v>
      </c>
      <c r="X52" s="20">
        <v>694.754</v>
      </c>
    </row>
    <row r="53" spans="1:24" ht="15.75">
      <c r="A53" s="18" t="s">
        <v>668</v>
      </c>
      <c r="B53" s="19">
        <v>2.304</v>
      </c>
      <c r="C53" s="19">
        <v>-0.663</v>
      </c>
      <c r="D53" s="19">
        <v>-0.945</v>
      </c>
      <c r="E53" s="19">
        <v>-0.535</v>
      </c>
      <c r="F53" s="19"/>
      <c r="G53" s="19">
        <v>-1.453</v>
      </c>
      <c r="H53" s="19">
        <v>-0.774</v>
      </c>
      <c r="I53" s="19">
        <v>-2.792</v>
      </c>
      <c r="J53" s="19">
        <v>-1.052</v>
      </c>
      <c r="K53" s="19">
        <v>-1.001</v>
      </c>
      <c r="L53" s="19">
        <v>-1.898</v>
      </c>
      <c r="M53" s="19">
        <v>-0.922</v>
      </c>
      <c r="N53" s="19">
        <v>-0.686</v>
      </c>
      <c r="O53" s="19">
        <v>-2.66</v>
      </c>
      <c r="P53" s="19">
        <v>-1.82</v>
      </c>
      <c r="Q53" s="19">
        <v>-69.744</v>
      </c>
      <c r="R53" s="20">
        <v>-29.432</v>
      </c>
      <c r="S53" s="2"/>
      <c r="T53" s="19">
        <v>-30.794</v>
      </c>
      <c r="U53" s="20">
        <v>-44.574</v>
      </c>
      <c r="V53" s="19">
        <v>-62.721</v>
      </c>
      <c r="W53" s="20">
        <v>-74.987</v>
      </c>
      <c r="X53" s="20">
        <v>-50.575</v>
      </c>
    </row>
    <row r="54" spans="1:24" ht="15.75">
      <c r="A54" s="17" t="s">
        <v>669</v>
      </c>
      <c r="B54" s="13">
        <v>7594.608</v>
      </c>
      <c r="C54" s="13">
        <v>7317.965999999999</v>
      </c>
      <c r="D54" s="13">
        <v>8763.03</v>
      </c>
      <c r="E54" s="13">
        <v>9036.65</v>
      </c>
      <c r="F54" s="13"/>
      <c r="G54" s="13">
        <v>9740.009000000002</v>
      </c>
      <c r="H54" s="13">
        <v>9556.555999999997</v>
      </c>
      <c r="I54" s="13">
        <v>9815.04</v>
      </c>
      <c r="J54" s="13">
        <v>11449.163</v>
      </c>
      <c r="K54" s="13">
        <v>10218.792</v>
      </c>
      <c r="L54" s="13">
        <v>9891.246</v>
      </c>
      <c r="M54" s="13">
        <v>10156.115000000002</v>
      </c>
      <c r="N54" s="13">
        <v>10477.707000000002</v>
      </c>
      <c r="O54" s="13">
        <v>10565.651999999998</v>
      </c>
      <c r="P54" s="13">
        <v>11232.454000000002</v>
      </c>
      <c r="Q54" s="13">
        <v>11140.574</v>
      </c>
      <c r="R54" s="15">
        <v>10675.88</v>
      </c>
      <c r="S54" s="2"/>
      <c r="T54" s="13">
        <v>11200.068</v>
      </c>
      <c r="U54" s="15">
        <v>11453.724999999999</v>
      </c>
      <c r="V54" s="13">
        <v>15446.724</v>
      </c>
      <c r="W54" s="15">
        <v>16515.486</v>
      </c>
      <c r="X54" s="15">
        <v>18922.408000000003</v>
      </c>
    </row>
    <row r="55" spans="1:24" ht="15.75">
      <c r="A55" s="18" t="s">
        <v>625</v>
      </c>
      <c r="B55" s="19">
        <v>439.545</v>
      </c>
      <c r="C55" s="19">
        <v>328.957</v>
      </c>
      <c r="D55" s="19">
        <v>618.613</v>
      </c>
      <c r="E55" s="19">
        <v>719.1070000000001</v>
      </c>
      <c r="F55" s="19"/>
      <c r="G55" s="19">
        <v>692.795</v>
      </c>
      <c r="H55" s="19">
        <v>723.736</v>
      </c>
      <c r="I55" s="19">
        <v>677.4889999999999</v>
      </c>
      <c r="J55" s="19">
        <v>758.721</v>
      </c>
      <c r="K55" s="19">
        <v>605.284</v>
      </c>
      <c r="L55" s="19">
        <v>504.957</v>
      </c>
      <c r="M55" s="19">
        <v>390.046</v>
      </c>
      <c r="N55" s="19">
        <v>663.859</v>
      </c>
      <c r="O55" s="19">
        <v>755.635</v>
      </c>
      <c r="P55" s="19">
        <v>1293.5710000000001</v>
      </c>
      <c r="Q55" s="19">
        <v>1076.226</v>
      </c>
      <c r="R55" s="20">
        <v>1171.7069999999999</v>
      </c>
      <c r="S55" s="2"/>
      <c r="T55" s="19">
        <v>767.2740000000001</v>
      </c>
      <c r="U55" s="20">
        <v>731.315</v>
      </c>
      <c r="V55" s="19">
        <v>643.526</v>
      </c>
      <c r="W55" s="20">
        <v>1148.246</v>
      </c>
      <c r="X55" s="20">
        <v>1456.791</v>
      </c>
    </row>
    <row r="56" spans="1:24" ht="15.75">
      <c r="A56" s="18" t="s">
        <v>626</v>
      </c>
      <c r="B56" s="19">
        <v>568.503</v>
      </c>
      <c r="C56" s="19">
        <v>521.3820000000001</v>
      </c>
      <c r="D56" s="19">
        <v>1003.0660000000001</v>
      </c>
      <c r="E56" s="19">
        <v>639.7360000000001</v>
      </c>
      <c r="F56" s="19"/>
      <c r="G56" s="19">
        <v>828.234</v>
      </c>
      <c r="H56" s="19">
        <v>752.9989999999999</v>
      </c>
      <c r="I56" s="19">
        <v>646.954</v>
      </c>
      <c r="J56" s="19">
        <v>713.7110000000001</v>
      </c>
      <c r="K56" s="19">
        <v>488.057</v>
      </c>
      <c r="L56" s="19">
        <v>449.699</v>
      </c>
      <c r="M56" s="19">
        <v>553.79</v>
      </c>
      <c r="N56" s="19">
        <v>320.604</v>
      </c>
      <c r="O56" s="19">
        <v>311.639</v>
      </c>
      <c r="P56" s="19">
        <v>329.83899999999994</v>
      </c>
      <c r="Q56" s="19">
        <v>291.085</v>
      </c>
      <c r="R56" s="20">
        <v>305.475</v>
      </c>
      <c r="S56" s="2"/>
      <c r="T56" s="19">
        <v>327.405</v>
      </c>
      <c r="U56" s="20">
        <v>307.52</v>
      </c>
      <c r="V56" s="19">
        <v>272.58</v>
      </c>
      <c r="W56" s="20">
        <v>246.606</v>
      </c>
      <c r="X56" s="20">
        <v>319.298</v>
      </c>
    </row>
    <row r="57" spans="1:24" ht="15.75">
      <c r="A57" s="18" t="s">
        <v>627</v>
      </c>
      <c r="B57" s="19">
        <v>1426.6860000000001</v>
      </c>
      <c r="C57" s="19">
        <v>807.7579999999999</v>
      </c>
      <c r="D57" s="19">
        <v>957.7609999999999</v>
      </c>
      <c r="E57" s="19">
        <v>669.609</v>
      </c>
      <c r="F57" s="19"/>
      <c r="G57" s="19">
        <v>1190.4879999999998</v>
      </c>
      <c r="H57" s="19">
        <v>831.3059999999999</v>
      </c>
      <c r="I57" s="19">
        <v>898.589</v>
      </c>
      <c r="J57" s="19">
        <v>1278.761</v>
      </c>
      <c r="K57" s="19">
        <v>809.033</v>
      </c>
      <c r="L57" s="19">
        <v>790.615</v>
      </c>
      <c r="M57" s="19">
        <v>873.109</v>
      </c>
      <c r="N57" s="19">
        <v>952.093</v>
      </c>
      <c r="O57" s="19">
        <v>968.3919999999999</v>
      </c>
      <c r="P57" s="19">
        <v>917.0360000000001</v>
      </c>
      <c r="Q57" s="19">
        <v>783.059</v>
      </c>
      <c r="R57" s="20">
        <v>732.511</v>
      </c>
      <c r="S57" s="2"/>
      <c r="T57" s="19">
        <v>749.762</v>
      </c>
      <c r="U57" s="20">
        <v>1100.875</v>
      </c>
      <c r="V57" s="19">
        <v>1620.334</v>
      </c>
      <c r="W57" s="20">
        <v>1714.519</v>
      </c>
      <c r="X57" s="20">
        <v>2124.806</v>
      </c>
    </row>
    <row r="58" spans="1:24" ht="15.75">
      <c r="A58" s="18" t="s">
        <v>628</v>
      </c>
      <c r="B58" s="19">
        <v>3572.157</v>
      </c>
      <c r="C58" s="19">
        <v>3726.115</v>
      </c>
      <c r="D58" s="19">
        <v>3438.7410000000004</v>
      </c>
      <c r="E58" s="19">
        <v>4756.821</v>
      </c>
      <c r="F58" s="19"/>
      <c r="G58" s="19">
        <v>4773.836000000001</v>
      </c>
      <c r="H58" s="19">
        <v>4955.665999999999</v>
      </c>
      <c r="I58" s="19">
        <v>5275.201999999999</v>
      </c>
      <c r="J58" s="19">
        <v>6334.501000000001</v>
      </c>
      <c r="K58" s="19">
        <v>5432.039</v>
      </c>
      <c r="L58" s="19">
        <v>4881.576999999999</v>
      </c>
      <c r="M58" s="19">
        <v>4714.178000000002</v>
      </c>
      <c r="N58" s="19">
        <v>5102.707000000001</v>
      </c>
      <c r="O58" s="19">
        <v>4938.864</v>
      </c>
      <c r="P58" s="19">
        <v>5172.3550000000005</v>
      </c>
      <c r="Q58" s="19">
        <v>5488.273000000001</v>
      </c>
      <c r="R58" s="20">
        <v>4712.641</v>
      </c>
      <c r="S58" s="2"/>
      <c r="T58" s="19">
        <v>5227.911</v>
      </c>
      <c r="U58" s="20">
        <v>5227.642999999999</v>
      </c>
      <c r="V58" s="19">
        <v>9231.301</v>
      </c>
      <c r="W58" s="20">
        <v>10211.517999999998</v>
      </c>
      <c r="X58" s="20">
        <v>11309.545000000002</v>
      </c>
    </row>
    <row r="59" spans="1:24" ht="15.75">
      <c r="A59" s="18" t="s">
        <v>629</v>
      </c>
      <c r="B59" s="19">
        <v>1587.7169999999996</v>
      </c>
      <c r="C59" s="19">
        <v>1933.754</v>
      </c>
      <c r="D59" s="19">
        <v>2744.849</v>
      </c>
      <c r="E59" s="19">
        <v>2251.3770000000004</v>
      </c>
      <c r="F59" s="19"/>
      <c r="G59" s="19">
        <v>2254.656</v>
      </c>
      <c r="H59" s="19">
        <v>2292.8489999999993</v>
      </c>
      <c r="I59" s="19">
        <v>2316.8060000000005</v>
      </c>
      <c r="J59" s="19">
        <v>2363.469</v>
      </c>
      <c r="K59" s="19">
        <v>2884.379</v>
      </c>
      <c r="L59" s="19">
        <v>3264.3979999999997</v>
      </c>
      <c r="M59" s="19">
        <v>3624.992</v>
      </c>
      <c r="N59" s="19">
        <v>3438.4440000000004</v>
      </c>
      <c r="O59" s="19">
        <v>3591.1220000000003</v>
      </c>
      <c r="P59" s="19">
        <v>3519.6530000000002</v>
      </c>
      <c r="Q59" s="19">
        <v>3501.931</v>
      </c>
      <c r="R59" s="20">
        <v>3753.5460000000003</v>
      </c>
      <c r="S59" s="2"/>
      <c r="T59" s="19">
        <v>4127.716</v>
      </c>
      <c r="U59" s="20">
        <v>4086.3720000000003</v>
      </c>
      <c r="V59" s="19">
        <v>3678.983</v>
      </c>
      <c r="W59" s="20">
        <v>3194.597</v>
      </c>
      <c r="X59" s="20">
        <v>3711.968</v>
      </c>
    </row>
    <row r="60" spans="1:24" ht="15.75">
      <c r="A60" s="18"/>
      <c r="B60" s="19"/>
      <c r="C60" s="19"/>
      <c r="D60" s="19"/>
      <c r="E60" s="19"/>
      <c r="F60" s="19"/>
      <c r="G60" s="19"/>
      <c r="H60" s="19"/>
      <c r="I60" s="19"/>
      <c r="J60" s="19"/>
      <c r="K60" s="19"/>
      <c r="L60" s="19"/>
      <c r="M60" s="19"/>
      <c r="N60" s="19"/>
      <c r="O60" s="19"/>
      <c r="P60" s="19"/>
      <c r="Q60" s="19"/>
      <c r="R60" s="20"/>
      <c r="S60" s="2"/>
      <c r="T60" s="19"/>
      <c r="U60" s="20"/>
      <c r="V60" s="19"/>
      <c r="W60" s="20"/>
      <c r="X60" s="20"/>
    </row>
    <row r="61" spans="1:24" ht="15.75">
      <c r="A61" s="30" t="s">
        <v>670</v>
      </c>
      <c r="B61" s="23" t="s">
        <v>608</v>
      </c>
      <c r="C61" s="23" t="s">
        <v>608</v>
      </c>
      <c r="D61" s="23" t="s">
        <v>608</v>
      </c>
      <c r="E61" s="23" t="s">
        <v>608</v>
      </c>
      <c r="F61" s="23"/>
      <c r="G61" s="23" t="s">
        <v>608</v>
      </c>
      <c r="H61" s="23" t="s">
        <v>608</v>
      </c>
      <c r="I61" s="23" t="s">
        <v>608</v>
      </c>
      <c r="J61" s="23" t="s">
        <v>608</v>
      </c>
      <c r="K61" s="23" t="s">
        <v>608</v>
      </c>
      <c r="L61" s="23" t="s">
        <v>608</v>
      </c>
      <c r="M61" s="23" t="s">
        <v>608</v>
      </c>
      <c r="N61" s="23" t="s">
        <v>608</v>
      </c>
      <c r="O61" s="23" t="s">
        <v>608</v>
      </c>
      <c r="P61" s="23" t="s">
        <v>608</v>
      </c>
      <c r="Q61" s="23" t="s">
        <v>608</v>
      </c>
      <c r="R61" s="21" t="s">
        <v>608</v>
      </c>
      <c r="S61" s="2"/>
      <c r="T61" s="21" t="s">
        <v>608</v>
      </c>
      <c r="U61" s="21" t="s">
        <v>608</v>
      </c>
      <c r="V61" s="21" t="s">
        <v>608</v>
      </c>
      <c r="W61" s="43" t="s">
        <v>608</v>
      </c>
      <c r="X61" s="43" t="s">
        <v>608</v>
      </c>
    </row>
    <row r="62" spans="1:24" ht="15.75">
      <c r="A62" s="24" t="s">
        <v>625</v>
      </c>
      <c r="B62" s="23" t="s">
        <v>608</v>
      </c>
      <c r="C62" s="23" t="s">
        <v>608</v>
      </c>
      <c r="D62" s="23" t="s">
        <v>608</v>
      </c>
      <c r="E62" s="23" t="s">
        <v>608</v>
      </c>
      <c r="F62" s="23"/>
      <c r="G62" s="23" t="s">
        <v>608</v>
      </c>
      <c r="H62" s="23" t="s">
        <v>608</v>
      </c>
      <c r="I62" s="23" t="s">
        <v>608</v>
      </c>
      <c r="J62" s="23" t="s">
        <v>608</v>
      </c>
      <c r="K62" s="23" t="s">
        <v>608</v>
      </c>
      <c r="L62" s="23" t="s">
        <v>608</v>
      </c>
      <c r="M62" s="23" t="s">
        <v>608</v>
      </c>
      <c r="N62" s="23" t="s">
        <v>608</v>
      </c>
      <c r="O62" s="23" t="s">
        <v>608</v>
      </c>
      <c r="P62" s="23" t="s">
        <v>608</v>
      </c>
      <c r="Q62" s="23" t="s">
        <v>608</v>
      </c>
      <c r="R62" s="21" t="s">
        <v>608</v>
      </c>
      <c r="S62" s="2"/>
      <c r="T62" s="21" t="s">
        <v>608</v>
      </c>
      <c r="U62" s="21" t="s">
        <v>608</v>
      </c>
      <c r="V62" s="21" t="s">
        <v>608</v>
      </c>
      <c r="W62" s="43" t="s">
        <v>608</v>
      </c>
      <c r="X62" s="43" t="s">
        <v>608</v>
      </c>
    </row>
    <row r="63" spans="1:24" ht="15.75">
      <c r="A63" s="24" t="s">
        <v>626</v>
      </c>
      <c r="B63" s="23" t="s">
        <v>608</v>
      </c>
      <c r="C63" s="23" t="s">
        <v>608</v>
      </c>
      <c r="D63" s="23" t="s">
        <v>608</v>
      </c>
      <c r="E63" s="23" t="s">
        <v>608</v>
      </c>
      <c r="F63" s="23"/>
      <c r="G63" s="23" t="s">
        <v>608</v>
      </c>
      <c r="H63" s="23" t="s">
        <v>608</v>
      </c>
      <c r="I63" s="23" t="s">
        <v>608</v>
      </c>
      <c r="J63" s="23" t="s">
        <v>608</v>
      </c>
      <c r="K63" s="23" t="s">
        <v>608</v>
      </c>
      <c r="L63" s="23" t="s">
        <v>608</v>
      </c>
      <c r="M63" s="23" t="s">
        <v>608</v>
      </c>
      <c r="N63" s="23" t="s">
        <v>608</v>
      </c>
      <c r="O63" s="23" t="s">
        <v>608</v>
      </c>
      <c r="P63" s="23" t="s">
        <v>608</v>
      </c>
      <c r="Q63" s="23" t="s">
        <v>608</v>
      </c>
      <c r="R63" s="21" t="s">
        <v>608</v>
      </c>
      <c r="S63" s="2"/>
      <c r="T63" s="21" t="s">
        <v>608</v>
      </c>
      <c r="U63" s="21" t="s">
        <v>608</v>
      </c>
      <c r="V63" s="21" t="s">
        <v>608</v>
      </c>
      <c r="W63" s="43" t="s">
        <v>608</v>
      </c>
      <c r="X63" s="43" t="s">
        <v>608</v>
      </c>
    </row>
    <row r="64" spans="1:24" ht="15.75">
      <c r="A64" s="24" t="s">
        <v>627</v>
      </c>
      <c r="B64" s="23" t="s">
        <v>608</v>
      </c>
      <c r="C64" s="23" t="s">
        <v>608</v>
      </c>
      <c r="D64" s="23" t="s">
        <v>608</v>
      </c>
      <c r="E64" s="23" t="s">
        <v>608</v>
      </c>
      <c r="F64" s="23"/>
      <c r="G64" s="23" t="s">
        <v>608</v>
      </c>
      <c r="H64" s="23" t="s">
        <v>608</v>
      </c>
      <c r="I64" s="23" t="s">
        <v>608</v>
      </c>
      <c r="J64" s="23" t="s">
        <v>608</v>
      </c>
      <c r="K64" s="23" t="s">
        <v>608</v>
      </c>
      <c r="L64" s="23" t="s">
        <v>608</v>
      </c>
      <c r="M64" s="23" t="s">
        <v>608</v>
      </c>
      <c r="N64" s="23" t="s">
        <v>608</v>
      </c>
      <c r="O64" s="23" t="s">
        <v>608</v>
      </c>
      <c r="P64" s="23" t="s">
        <v>608</v>
      </c>
      <c r="Q64" s="23" t="s">
        <v>608</v>
      </c>
      <c r="R64" s="21" t="s">
        <v>608</v>
      </c>
      <c r="S64" s="2"/>
      <c r="T64" s="21" t="s">
        <v>608</v>
      </c>
      <c r="U64" s="21" t="s">
        <v>608</v>
      </c>
      <c r="V64" s="21" t="s">
        <v>608</v>
      </c>
      <c r="W64" s="43" t="s">
        <v>608</v>
      </c>
      <c r="X64" s="43" t="s">
        <v>608</v>
      </c>
    </row>
    <row r="65" spans="1:24" ht="15.75">
      <c r="A65" s="24" t="s">
        <v>628</v>
      </c>
      <c r="B65" s="23" t="s">
        <v>608</v>
      </c>
      <c r="C65" s="23" t="s">
        <v>608</v>
      </c>
      <c r="D65" s="23" t="s">
        <v>608</v>
      </c>
      <c r="E65" s="23" t="s">
        <v>608</v>
      </c>
      <c r="F65" s="23"/>
      <c r="G65" s="23" t="s">
        <v>608</v>
      </c>
      <c r="H65" s="23" t="s">
        <v>608</v>
      </c>
      <c r="I65" s="23" t="s">
        <v>608</v>
      </c>
      <c r="J65" s="23" t="s">
        <v>608</v>
      </c>
      <c r="K65" s="23" t="s">
        <v>608</v>
      </c>
      <c r="L65" s="23" t="s">
        <v>608</v>
      </c>
      <c r="M65" s="23" t="s">
        <v>608</v>
      </c>
      <c r="N65" s="23" t="s">
        <v>608</v>
      </c>
      <c r="O65" s="23" t="s">
        <v>608</v>
      </c>
      <c r="P65" s="23" t="s">
        <v>608</v>
      </c>
      <c r="Q65" s="23" t="s">
        <v>608</v>
      </c>
      <c r="R65" s="21" t="s">
        <v>608</v>
      </c>
      <c r="S65" s="2"/>
      <c r="T65" s="21" t="s">
        <v>608</v>
      </c>
      <c r="U65" s="21" t="s">
        <v>608</v>
      </c>
      <c r="V65" s="21" t="s">
        <v>608</v>
      </c>
      <c r="W65" s="43" t="s">
        <v>608</v>
      </c>
      <c r="X65" s="43" t="s">
        <v>608</v>
      </c>
    </row>
    <row r="66" spans="1:24" ht="15.75">
      <c r="A66" s="24" t="s">
        <v>629</v>
      </c>
      <c r="B66" s="23" t="s">
        <v>608</v>
      </c>
      <c r="C66" s="23" t="s">
        <v>608</v>
      </c>
      <c r="D66" s="23" t="s">
        <v>608</v>
      </c>
      <c r="E66" s="23" t="s">
        <v>608</v>
      </c>
      <c r="F66" s="23"/>
      <c r="G66" s="23" t="s">
        <v>608</v>
      </c>
      <c r="H66" s="23" t="s">
        <v>608</v>
      </c>
      <c r="I66" s="23" t="s">
        <v>608</v>
      </c>
      <c r="J66" s="23" t="s">
        <v>608</v>
      </c>
      <c r="K66" s="23" t="s">
        <v>608</v>
      </c>
      <c r="L66" s="23" t="s">
        <v>608</v>
      </c>
      <c r="M66" s="23" t="s">
        <v>608</v>
      </c>
      <c r="N66" s="23" t="s">
        <v>608</v>
      </c>
      <c r="O66" s="23" t="s">
        <v>608</v>
      </c>
      <c r="P66" s="23" t="s">
        <v>608</v>
      </c>
      <c r="Q66" s="23" t="s">
        <v>608</v>
      </c>
      <c r="R66" s="21" t="s">
        <v>608</v>
      </c>
      <c r="S66" s="2"/>
      <c r="T66" s="21" t="s">
        <v>608</v>
      </c>
      <c r="U66" s="21" t="s">
        <v>608</v>
      </c>
      <c r="V66" s="21" t="s">
        <v>608</v>
      </c>
      <c r="W66" s="43" t="s">
        <v>608</v>
      </c>
      <c r="X66" s="43" t="s">
        <v>608</v>
      </c>
    </row>
    <row r="67" spans="1:24" ht="15.75">
      <c r="A67" s="3" t="s">
        <v>611</v>
      </c>
      <c r="B67" s="19"/>
      <c r="C67" s="19"/>
      <c r="D67" s="19"/>
      <c r="E67" s="19"/>
      <c r="F67" s="19"/>
      <c r="G67" s="19"/>
      <c r="H67" s="19"/>
      <c r="I67" s="19"/>
      <c r="J67" s="19"/>
      <c r="K67" s="19"/>
      <c r="L67" s="19"/>
      <c r="M67" s="19"/>
      <c r="N67" s="19"/>
      <c r="O67" s="19"/>
      <c r="P67" s="19"/>
      <c r="Q67" s="19"/>
      <c r="R67" s="20"/>
      <c r="S67" s="2"/>
      <c r="T67" s="19"/>
      <c r="U67" s="20"/>
      <c r="V67" s="19"/>
      <c r="W67" s="20"/>
      <c r="X67" s="20"/>
    </row>
    <row r="68" spans="1:24" ht="15.75">
      <c r="A68" s="12" t="s">
        <v>671</v>
      </c>
      <c r="B68" s="13">
        <v>118.182</v>
      </c>
      <c r="C68" s="13">
        <v>113.567</v>
      </c>
      <c r="D68" s="13">
        <v>114.258</v>
      </c>
      <c r="E68" s="13">
        <v>604.693</v>
      </c>
      <c r="F68" s="13"/>
      <c r="G68" s="13">
        <v>621.944</v>
      </c>
      <c r="H68" s="13">
        <v>613.323</v>
      </c>
      <c r="I68" s="13">
        <v>618.127</v>
      </c>
      <c r="J68" s="13">
        <v>608.73</v>
      </c>
      <c r="K68" s="13">
        <v>590.858</v>
      </c>
      <c r="L68" s="13">
        <v>326.439</v>
      </c>
      <c r="M68" s="13">
        <v>541.654</v>
      </c>
      <c r="N68" s="13">
        <v>642.171</v>
      </c>
      <c r="O68" s="13">
        <v>642.921</v>
      </c>
      <c r="P68" s="13">
        <v>670.76</v>
      </c>
      <c r="Q68" s="13">
        <v>637.828</v>
      </c>
      <c r="R68" s="15">
        <v>633.272</v>
      </c>
      <c r="S68" s="2"/>
      <c r="T68" s="13">
        <v>832.94</v>
      </c>
      <c r="U68" s="15">
        <v>842.249</v>
      </c>
      <c r="V68" s="13">
        <v>842.071</v>
      </c>
      <c r="W68" s="15">
        <v>844.194</v>
      </c>
      <c r="X68" s="15">
        <v>848.494</v>
      </c>
    </row>
    <row r="69" spans="1:24" ht="15.75">
      <c r="A69" s="24" t="s">
        <v>626</v>
      </c>
      <c r="B69" s="21" t="s">
        <v>608</v>
      </c>
      <c r="C69" s="21" t="s">
        <v>608</v>
      </c>
      <c r="D69" s="21" t="s">
        <v>608</v>
      </c>
      <c r="E69" s="21" t="s">
        <v>608</v>
      </c>
      <c r="F69" s="21"/>
      <c r="G69" s="21" t="s">
        <v>608</v>
      </c>
      <c r="H69" s="21" t="s">
        <v>608</v>
      </c>
      <c r="I69" s="21" t="s">
        <v>608</v>
      </c>
      <c r="J69" s="21" t="s">
        <v>608</v>
      </c>
      <c r="K69" s="21" t="s">
        <v>608</v>
      </c>
      <c r="L69" s="21" t="s">
        <v>608</v>
      </c>
      <c r="M69" s="21" t="s">
        <v>608</v>
      </c>
      <c r="N69" s="21" t="s">
        <v>608</v>
      </c>
      <c r="O69" s="21" t="s">
        <v>608</v>
      </c>
      <c r="P69" s="21" t="s">
        <v>608</v>
      </c>
      <c r="Q69" s="21" t="s">
        <v>608</v>
      </c>
      <c r="R69" s="21" t="s">
        <v>608</v>
      </c>
      <c r="S69" s="2"/>
      <c r="T69" s="21" t="s">
        <v>608</v>
      </c>
      <c r="U69" s="21" t="s">
        <v>608</v>
      </c>
      <c r="V69" s="43" t="s">
        <v>608</v>
      </c>
      <c r="W69" s="43" t="s">
        <v>608</v>
      </c>
      <c r="X69" s="43" t="s">
        <v>608</v>
      </c>
    </row>
    <row r="70" spans="1:24" ht="15.75">
      <c r="A70" s="24" t="s">
        <v>672</v>
      </c>
      <c r="B70" s="21" t="s">
        <v>608</v>
      </c>
      <c r="C70" s="21" t="s">
        <v>608</v>
      </c>
      <c r="D70" s="21" t="s">
        <v>608</v>
      </c>
      <c r="E70" s="21" t="s">
        <v>608</v>
      </c>
      <c r="F70" s="21"/>
      <c r="G70" s="21" t="s">
        <v>608</v>
      </c>
      <c r="H70" s="21" t="s">
        <v>608</v>
      </c>
      <c r="I70" s="21" t="s">
        <v>608</v>
      </c>
      <c r="J70" s="21" t="s">
        <v>608</v>
      </c>
      <c r="K70" s="21" t="s">
        <v>608</v>
      </c>
      <c r="L70" s="21" t="s">
        <v>608</v>
      </c>
      <c r="M70" s="21" t="s">
        <v>608</v>
      </c>
      <c r="N70" s="21" t="s">
        <v>608</v>
      </c>
      <c r="O70" s="21" t="s">
        <v>608</v>
      </c>
      <c r="P70" s="21" t="s">
        <v>608</v>
      </c>
      <c r="Q70" s="21" t="s">
        <v>608</v>
      </c>
      <c r="R70" s="21" t="s">
        <v>608</v>
      </c>
      <c r="S70" s="2"/>
      <c r="T70" s="21" t="s">
        <v>608</v>
      </c>
      <c r="U70" s="21" t="s">
        <v>608</v>
      </c>
      <c r="V70" s="43" t="s">
        <v>608</v>
      </c>
      <c r="W70" s="43" t="s">
        <v>608</v>
      </c>
      <c r="X70" s="43" t="s">
        <v>608</v>
      </c>
    </row>
    <row r="71" spans="1:24" ht="15.75">
      <c r="A71" s="24" t="s">
        <v>625</v>
      </c>
      <c r="B71" s="19">
        <v>118.182</v>
      </c>
      <c r="C71" s="19">
        <v>113.567</v>
      </c>
      <c r="D71" s="19">
        <v>114.258</v>
      </c>
      <c r="E71" s="19">
        <v>604.693</v>
      </c>
      <c r="F71" s="19"/>
      <c r="G71" s="19">
        <v>621.944</v>
      </c>
      <c r="H71" s="19">
        <v>613.323</v>
      </c>
      <c r="I71" s="19">
        <v>618.127</v>
      </c>
      <c r="J71" s="19">
        <v>608.73</v>
      </c>
      <c r="K71" s="19">
        <v>590.858</v>
      </c>
      <c r="L71" s="19">
        <v>326.439</v>
      </c>
      <c r="M71" s="19">
        <v>541.654</v>
      </c>
      <c r="N71" s="19">
        <v>642.171</v>
      </c>
      <c r="O71" s="19">
        <v>642.921</v>
      </c>
      <c r="P71" s="19">
        <v>670.76</v>
      </c>
      <c r="Q71" s="19">
        <v>637.828</v>
      </c>
      <c r="R71" s="20">
        <v>633.272</v>
      </c>
      <c r="S71" s="2"/>
      <c r="T71" s="19">
        <v>832.94</v>
      </c>
      <c r="U71" s="20">
        <v>842.249</v>
      </c>
      <c r="V71" s="19">
        <v>842.071</v>
      </c>
      <c r="W71" s="20">
        <v>844.194</v>
      </c>
      <c r="X71" s="20">
        <v>848.494</v>
      </c>
    </row>
    <row r="72" spans="1:24" ht="15.75">
      <c r="A72" s="12" t="s">
        <v>611</v>
      </c>
      <c r="B72" s="19"/>
      <c r="C72" s="19"/>
      <c r="D72" s="19"/>
      <c r="E72" s="19"/>
      <c r="F72" s="19"/>
      <c r="G72" s="19"/>
      <c r="H72" s="19"/>
      <c r="I72" s="19"/>
      <c r="J72" s="19"/>
      <c r="K72" s="19"/>
      <c r="L72" s="19"/>
      <c r="M72" s="19"/>
      <c r="N72" s="19"/>
      <c r="O72" s="19"/>
      <c r="P72" s="19"/>
      <c r="Q72" s="19"/>
      <c r="R72" s="20"/>
      <c r="S72" s="2"/>
      <c r="T72" s="19"/>
      <c r="U72" s="20"/>
      <c r="V72" s="19"/>
      <c r="W72" s="20"/>
      <c r="X72" s="20"/>
    </row>
    <row r="73" spans="1:24" ht="15.75">
      <c r="A73" s="12" t="s">
        <v>637</v>
      </c>
      <c r="B73" s="13">
        <v>1136.097</v>
      </c>
      <c r="C73" s="13">
        <v>1217.381</v>
      </c>
      <c r="D73" s="13">
        <v>1476.03</v>
      </c>
      <c r="E73" s="13">
        <v>1922.228</v>
      </c>
      <c r="F73" s="13"/>
      <c r="G73" s="13">
        <v>1965.383</v>
      </c>
      <c r="H73" s="13">
        <v>2027.994</v>
      </c>
      <c r="I73" s="13">
        <v>2035.874</v>
      </c>
      <c r="J73" s="13">
        <v>2102.515</v>
      </c>
      <c r="K73" s="13">
        <v>2174.238</v>
      </c>
      <c r="L73" s="13">
        <v>2142.77</v>
      </c>
      <c r="M73" s="13">
        <v>2052.13</v>
      </c>
      <c r="N73" s="13">
        <v>2314.677</v>
      </c>
      <c r="O73" s="13">
        <v>2269.847</v>
      </c>
      <c r="P73" s="13">
        <v>2311.732</v>
      </c>
      <c r="Q73" s="13">
        <v>2281.237</v>
      </c>
      <c r="R73" s="15">
        <v>2137.26</v>
      </c>
      <c r="S73" s="2"/>
      <c r="T73" s="13">
        <v>2152.39</v>
      </c>
      <c r="U73" s="15">
        <v>2298.745</v>
      </c>
      <c r="V73" s="13">
        <v>2483.929</v>
      </c>
      <c r="W73" s="15">
        <v>2548.411</v>
      </c>
      <c r="X73" s="15">
        <v>2622.603</v>
      </c>
    </row>
    <row r="74" spans="1:24" ht="15.75">
      <c r="A74" s="3" t="s">
        <v>611</v>
      </c>
      <c r="B74" s="19"/>
      <c r="C74" s="19"/>
      <c r="D74" s="19"/>
      <c r="E74" s="19"/>
      <c r="F74" s="19"/>
      <c r="G74" s="19"/>
      <c r="H74" s="19"/>
      <c r="I74" s="19"/>
      <c r="J74" s="19"/>
      <c r="K74" s="19"/>
      <c r="L74" s="19"/>
      <c r="M74" s="19"/>
      <c r="N74" s="19"/>
      <c r="O74" s="19"/>
      <c r="P74" s="19"/>
      <c r="Q74" s="19"/>
      <c r="R74" s="15"/>
      <c r="S74" s="2"/>
      <c r="T74" s="19"/>
      <c r="U74" s="20"/>
      <c r="V74" s="19"/>
      <c r="W74" s="20"/>
      <c r="X74" s="20"/>
    </row>
    <row r="75" spans="1:24" ht="15.75">
      <c r="A75" s="12" t="s">
        <v>644</v>
      </c>
      <c r="B75" s="13">
        <v>-356.659</v>
      </c>
      <c r="C75" s="13">
        <v>186.94</v>
      </c>
      <c r="D75" s="13">
        <v>255.9860000000001</v>
      </c>
      <c r="E75" s="13">
        <v>330.648</v>
      </c>
      <c r="F75" s="13"/>
      <c r="G75" s="13">
        <v>-164.94299999999998</v>
      </c>
      <c r="H75" s="13">
        <v>81.91100000000006</v>
      </c>
      <c r="I75" s="13">
        <v>223.548</v>
      </c>
      <c r="J75" s="13">
        <v>-1320.4689999999996</v>
      </c>
      <c r="K75" s="13">
        <v>28.747999999999934</v>
      </c>
      <c r="L75" s="13">
        <v>644.963</v>
      </c>
      <c r="M75" s="13">
        <v>430.84299999999985</v>
      </c>
      <c r="N75" s="13">
        <v>379.32900000000006</v>
      </c>
      <c r="O75" s="13">
        <v>-109.24299999999994</v>
      </c>
      <c r="P75" s="13">
        <v>54.31000000000017</v>
      </c>
      <c r="Q75" s="13">
        <v>656.619</v>
      </c>
      <c r="R75" s="15">
        <v>926.646</v>
      </c>
      <c r="S75" s="2"/>
      <c r="T75" s="13">
        <v>364.8789999999998</v>
      </c>
      <c r="U75" s="15">
        <v>422.1989999999997</v>
      </c>
      <c r="V75" s="13">
        <v>431.745</v>
      </c>
      <c r="W75" s="15">
        <v>449.7639999999999</v>
      </c>
      <c r="X75" s="15">
        <v>451.4459999999999</v>
      </c>
    </row>
    <row r="76" spans="1:24" ht="15.75">
      <c r="A76" s="24" t="s">
        <v>664</v>
      </c>
      <c r="B76" s="19">
        <v>586.794</v>
      </c>
      <c r="C76" s="19">
        <v>889.68</v>
      </c>
      <c r="D76" s="19">
        <v>903.374</v>
      </c>
      <c r="E76" s="19">
        <v>1314.601</v>
      </c>
      <c r="F76" s="19"/>
      <c r="G76" s="19">
        <v>1170.067</v>
      </c>
      <c r="H76" s="19">
        <v>1132.0230000000001</v>
      </c>
      <c r="I76" s="19">
        <v>1250.657</v>
      </c>
      <c r="J76" s="19">
        <v>910.282</v>
      </c>
      <c r="K76" s="19">
        <v>947.381</v>
      </c>
      <c r="L76" s="19">
        <v>1723.6570000000002</v>
      </c>
      <c r="M76" s="19">
        <v>1186.6309999999999</v>
      </c>
      <c r="N76" s="19">
        <v>1351.259</v>
      </c>
      <c r="O76" s="19">
        <v>1317.925</v>
      </c>
      <c r="P76" s="19">
        <v>1155.6</v>
      </c>
      <c r="Q76" s="19">
        <v>1506.729</v>
      </c>
      <c r="R76" s="20">
        <v>1699.136</v>
      </c>
      <c r="S76" s="2"/>
      <c r="T76" s="19">
        <v>1379.783</v>
      </c>
      <c r="U76" s="20">
        <v>1376.6739999999998</v>
      </c>
      <c r="V76" s="19">
        <v>2055.249</v>
      </c>
      <c r="W76" s="20">
        <v>1486.23</v>
      </c>
      <c r="X76" s="20">
        <v>1841.4189999999999</v>
      </c>
    </row>
    <row r="77" spans="1:24" ht="15.75">
      <c r="A77" s="45" t="s">
        <v>645</v>
      </c>
      <c r="B77" s="34">
        <v>-943.453</v>
      </c>
      <c r="C77" s="34">
        <v>-702.74</v>
      </c>
      <c r="D77" s="34">
        <v>-647.3879999999999</v>
      </c>
      <c r="E77" s="34">
        <v>-983.9530000000001</v>
      </c>
      <c r="F77" s="34"/>
      <c r="G77" s="34">
        <v>-1335.01</v>
      </c>
      <c r="H77" s="34">
        <v>-1050.112</v>
      </c>
      <c r="I77" s="34">
        <v>-1027.109</v>
      </c>
      <c r="J77" s="34">
        <v>-2230.7509999999997</v>
      </c>
      <c r="K77" s="34">
        <v>-918.633</v>
      </c>
      <c r="L77" s="34">
        <v>-1078.6940000000002</v>
      </c>
      <c r="M77" s="34">
        <v>-755.788</v>
      </c>
      <c r="N77" s="34">
        <v>-971.93</v>
      </c>
      <c r="O77" s="34">
        <v>-1427.168</v>
      </c>
      <c r="P77" s="34">
        <v>-1101.29</v>
      </c>
      <c r="Q77" s="34">
        <v>-850.11</v>
      </c>
      <c r="R77" s="34">
        <v>-772.49</v>
      </c>
      <c r="S77" s="7"/>
      <c r="T77" s="34">
        <v>-1014.9040000000001</v>
      </c>
      <c r="U77" s="34">
        <v>-954.475</v>
      </c>
      <c r="V77" s="34">
        <v>-1623.5040000000001</v>
      </c>
      <c r="W77" s="34">
        <v>-1036.466</v>
      </c>
      <c r="X77" s="34">
        <v>-1389.973</v>
      </c>
    </row>
    <row r="78" spans="1:24" ht="15.75">
      <c r="A78" s="3" t="s">
        <v>673</v>
      </c>
      <c r="B78" s="3"/>
      <c r="C78" s="3"/>
      <c r="D78" s="3"/>
      <c r="E78" s="3"/>
      <c r="F78" s="3"/>
      <c r="G78" s="3"/>
      <c r="H78" s="3"/>
      <c r="I78" s="3"/>
      <c r="J78" s="3"/>
      <c r="K78" s="3"/>
      <c r="L78" s="3"/>
      <c r="M78" s="3"/>
      <c r="N78" s="3"/>
      <c r="O78" s="3"/>
      <c r="P78" s="3"/>
      <c r="Q78" s="3"/>
      <c r="S78" s="2"/>
      <c r="T78" s="2"/>
      <c r="U78" s="2"/>
      <c r="V78" s="2"/>
      <c r="W78" s="2"/>
      <c r="X78" s="2"/>
    </row>
  </sheetData>
  <mergeCells count="1">
    <mergeCell ref="L4:M4"/>
  </mergeCells>
  <printOptions/>
  <pageMargins left="0.75" right="0.75" top="1" bottom="1" header="0.5" footer="0.5"/>
  <pageSetup horizontalDpi="600" verticalDpi="600" orientation="portrait" paperSize="9" scale="35" r:id="rId1"/>
</worksheet>
</file>

<file path=xl/worksheets/sheet20.xml><?xml version="1.0" encoding="utf-8"?>
<worksheet xmlns="http://schemas.openxmlformats.org/spreadsheetml/2006/main" xmlns:r="http://schemas.openxmlformats.org/officeDocument/2006/relationships">
  <dimension ref="A1:S67"/>
  <sheetViews>
    <sheetView workbookViewId="0" topLeftCell="A1">
      <selection activeCell="A1" sqref="A1"/>
    </sheetView>
  </sheetViews>
  <sheetFormatPr defaultColWidth="9.140625" defaultRowHeight="12.75"/>
  <cols>
    <col min="1" max="1" width="18.28125" style="0" customWidth="1"/>
    <col min="2" max="2" width="14.8515625" style="0" customWidth="1"/>
    <col min="3" max="3" width="16.421875" style="0" customWidth="1"/>
    <col min="4" max="4" width="12.140625" style="0" customWidth="1"/>
    <col min="5" max="5" width="14.7109375" style="0" customWidth="1"/>
    <col min="6" max="6" width="15.00390625" style="0" customWidth="1"/>
    <col min="7" max="7" width="13.140625" style="0" customWidth="1"/>
    <col min="8" max="8" width="14.00390625" style="0" customWidth="1"/>
    <col min="9" max="10" width="15.140625" style="0" customWidth="1"/>
    <col min="11" max="11" width="14.8515625" style="0" customWidth="1"/>
    <col min="12" max="13" width="13.8515625" style="0" customWidth="1"/>
    <col min="14" max="14" width="12.28125" style="0" customWidth="1"/>
    <col min="15" max="15" width="14.8515625" style="0" customWidth="1"/>
    <col min="16" max="16" width="13.140625" style="0" customWidth="1"/>
    <col min="17" max="17" width="14.140625" style="0" customWidth="1"/>
    <col min="18" max="19" width="14.00390625" style="0" customWidth="1"/>
  </cols>
  <sheetData>
    <row r="1" spans="1:19" ht="20.25">
      <c r="A1" s="418" t="s">
        <v>1088</v>
      </c>
      <c r="B1" s="418"/>
      <c r="C1" s="508"/>
      <c r="D1" s="418"/>
      <c r="E1" s="418"/>
      <c r="F1" s="418"/>
      <c r="G1" s="418"/>
      <c r="H1" s="418"/>
      <c r="I1" s="418"/>
      <c r="J1" s="418"/>
      <c r="K1" s="418"/>
      <c r="L1" s="418"/>
      <c r="M1" s="418"/>
      <c r="N1" s="418"/>
      <c r="O1" s="418"/>
      <c r="P1" s="418"/>
      <c r="Q1" s="508"/>
      <c r="R1" s="508"/>
      <c r="S1" s="418"/>
    </row>
    <row r="2" spans="1:19" ht="20.25">
      <c r="A2" s="418"/>
      <c r="B2" s="418"/>
      <c r="C2" s="508"/>
      <c r="D2" s="418"/>
      <c r="E2" s="418"/>
      <c r="F2" s="418"/>
      <c r="G2" s="418"/>
      <c r="H2" s="418"/>
      <c r="I2" s="418" t="s">
        <v>775</v>
      </c>
      <c r="J2" s="418"/>
      <c r="K2" s="418"/>
      <c r="L2" s="418"/>
      <c r="M2" s="418"/>
      <c r="N2" s="418"/>
      <c r="O2" s="418"/>
      <c r="P2" s="418"/>
      <c r="Q2" s="508"/>
      <c r="R2" s="508"/>
      <c r="S2" s="418"/>
    </row>
    <row r="3" spans="1:19" ht="20.25">
      <c r="A3" s="418" t="s">
        <v>1089</v>
      </c>
      <c r="B3" s="418"/>
      <c r="C3" s="508"/>
      <c r="D3" s="418"/>
      <c r="E3" s="418"/>
      <c r="F3" s="418"/>
      <c r="G3" s="418"/>
      <c r="H3" s="418"/>
      <c r="I3" s="418"/>
      <c r="J3" s="418"/>
      <c r="K3" s="418"/>
      <c r="L3" s="418"/>
      <c r="M3" s="418"/>
      <c r="N3" s="418"/>
      <c r="O3" s="418"/>
      <c r="P3" s="418"/>
      <c r="Q3" s="508"/>
      <c r="R3" s="508"/>
      <c r="S3" s="418"/>
    </row>
    <row r="4" spans="1:19" ht="20.25">
      <c r="A4" s="418" t="s">
        <v>588</v>
      </c>
      <c r="B4" s="418"/>
      <c r="C4" s="508"/>
      <c r="D4" s="418"/>
      <c r="E4" s="418"/>
      <c r="F4" s="418"/>
      <c r="G4" s="418"/>
      <c r="H4" s="418"/>
      <c r="I4" s="418"/>
      <c r="J4" s="418"/>
      <c r="K4" s="418"/>
      <c r="L4" s="418"/>
      <c r="M4" s="418"/>
      <c r="N4" s="418"/>
      <c r="O4" s="418"/>
      <c r="P4" s="418"/>
      <c r="Q4" s="508"/>
      <c r="R4" s="508"/>
      <c r="S4" s="418"/>
    </row>
    <row r="5" spans="1:19" ht="20.25">
      <c r="A5" s="314"/>
      <c r="B5" s="314"/>
      <c r="C5" s="314"/>
      <c r="D5" s="509"/>
      <c r="E5" s="314"/>
      <c r="F5" s="314"/>
      <c r="G5" s="314"/>
      <c r="H5" s="314"/>
      <c r="I5" s="314"/>
      <c r="J5" s="509" t="s">
        <v>1090</v>
      </c>
      <c r="K5" s="314"/>
      <c r="L5" s="314"/>
      <c r="M5" s="314"/>
      <c r="N5" s="314"/>
      <c r="O5" s="314"/>
      <c r="P5" s="314"/>
      <c r="Q5" s="509" t="s">
        <v>1091</v>
      </c>
      <c r="R5" s="314"/>
      <c r="S5" s="314"/>
    </row>
    <row r="6" spans="1:19" ht="20.25">
      <c r="A6" s="510"/>
      <c r="B6" s="510"/>
      <c r="C6" s="511" t="s">
        <v>1092</v>
      </c>
      <c r="D6" s="318"/>
      <c r="E6" s="318" t="s">
        <v>1093</v>
      </c>
      <c r="F6" s="318" t="s">
        <v>1094</v>
      </c>
      <c r="G6" s="318" t="s">
        <v>1095</v>
      </c>
      <c r="H6" s="318"/>
      <c r="I6" s="318" t="s">
        <v>1096</v>
      </c>
      <c r="J6" s="318" t="s">
        <v>1097</v>
      </c>
      <c r="K6" s="318" t="s">
        <v>1098</v>
      </c>
      <c r="L6" s="318"/>
      <c r="M6" s="318" t="s">
        <v>1099</v>
      </c>
      <c r="N6" s="318"/>
      <c r="O6" s="318" t="s">
        <v>1091</v>
      </c>
      <c r="P6" s="512"/>
      <c r="Q6" s="318" t="s">
        <v>1053</v>
      </c>
      <c r="R6" s="318" t="s">
        <v>1100</v>
      </c>
      <c r="S6" s="512"/>
    </row>
    <row r="7" spans="1:19" ht="22.5">
      <c r="A7" s="513" t="s">
        <v>840</v>
      </c>
      <c r="B7" s="513"/>
      <c r="C7" s="514" t="s">
        <v>1050</v>
      </c>
      <c r="D7" s="514" t="s">
        <v>1051</v>
      </c>
      <c r="E7" s="515" t="s">
        <v>1101</v>
      </c>
      <c r="F7" s="515" t="s">
        <v>1102</v>
      </c>
      <c r="G7" s="515" t="s">
        <v>1103</v>
      </c>
      <c r="H7" s="515" t="s">
        <v>1104</v>
      </c>
      <c r="I7" s="515" t="s">
        <v>1105</v>
      </c>
      <c r="J7" s="515" t="s">
        <v>1106</v>
      </c>
      <c r="K7" s="515" t="s">
        <v>1107</v>
      </c>
      <c r="L7" s="515" t="s">
        <v>1108</v>
      </c>
      <c r="M7" s="515" t="s">
        <v>1109</v>
      </c>
      <c r="N7" s="515" t="s">
        <v>1110</v>
      </c>
      <c r="O7" s="515" t="s">
        <v>1111</v>
      </c>
      <c r="P7" s="515" t="s">
        <v>1119</v>
      </c>
      <c r="Q7" s="515" t="s">
        <v>1120</v>
      </c>
      <c r="R7" s="515" t="s">
        <v>1112</v>
      </c>
      <c r="S7" s="515" t="s">
        <v>1121</v>
      </c>
    </row>
    <row r="8" spans="1:19" ht="20.25">
      <c r="A8" s="418" t="s">
        <v>851</v>
      </c>
      <c r="B8" s="516"/>
      <c r="C8" s="517" t="s">
        <v>608</v>
      </c>
      <c r="D8" s="518">
        <v>2.855</v>
      </c>
      <c r="E8" s="518">
        <v>93.732</v>
      </c>
      <c r="F8" s="518">
        <v>603.535</v>
      </c>
      <c r="G8" s="518">
        <v>37.701</v>
      </c>
      <c r="H8" s="518">
        <v>68.229</v>
      </c>
      <c r="I8" s="518">
        <v>146.139</v>
      </c>
      <c r="J8" s="518">
        <v>8.641</v>
      </c>
      <c r="K8" s="518">
        <v>92.187</v>
      </c>
      <c r="L8" s="518">
        <v>201.033</v>
      </c>
      <c r="M8" s="518">
        <v>33.889</v>
      </c>
      <c r="N8" s="518">
        <v>35.749</v>
      </c>
      <c r="O8" s="518">
        <v>195.769</v>
      </c>
      <c r="P8" s="518">
        <f>43.572-0.127</f>
        <v>43.445</v>
      </c>
      <c r="Q8" s="519">
        <v>956.514</v>
      </c>
      <c r="R8" s="520">
        <v>0.127</v>
      </c>
      <c r="S8" s="310">
        <v>1563.031</v>
      </c>
    </row>
    <row r="9" spans="1:19" ht="20.25">
      <c r="A9" s="418" t="s">
        <v>887</v>
      </c>
      <c r="B9" s="516"/>
      <c r="C9" s="521">
        <v>2.2</v>
      </c>
      <c r="D9" s="518">
        <v>1.7</v>
      </c>
      <c r="E9" s="518">
        <v>148.351</v>
      </c>
      <c r="F9" s="518">
        <v>646.585</v>
      </c>
      <c r="G9" s="518">
        <v>32.599</v>
      </c>
      <c r="H9" s="518">
        <v>77.384</v>
      </c>
      <c r="I9" s="518">
        <v>165.413</v>
      </c>
      <c r="J9" s="518">
        <v>5.863</v>
      </c>
      <c r="K9" s="518">
        <v>107.114</v>
      </c>
      <c r="L9" s="518">
        <v>194.82</v>
      </c>
      <c r="M9" s="518">
        <v>37.031</v>
      </c>
      <c r="N9" s="518">
        <v>9.020999999999999</v>
      </c>
      <c r="O9" s="518">
        <v>359.803</v>
      </c>
      <c r="P9" s="518">
        <f>58.922-0.276</f>
        <v>58.645999999999994</v>
      </c>
      <c r="Q9" s="522">
        <v>1196.045</v>
      </c>
      <c r="R9" s="523">
        <v>0.276</v>
      </c>
      <c r="S9" s="310">
        <v>1846.806</v>
      </c>
    </row>
    <row r="10" spans="1:19" ht="20.25">
      <c r="A10" s="418" t="s">
        <v>888</v>
      </c>
      <c r="B10" s="516"/>
      <c r="C10" s="517" t="s">
        <v>608</v>
      </c>
      <c r="D10" s="518">
        <v>2.641</v>
      </c>
      <c r="E10" s="518">
        <v>94.721</v>
      </c>
      <c r="F10" s="518">
        <v>781.833</v>
      </c>
      <c r="G10" s="518">
        <v>24.898</v>
      </c>
      <c r="H10" s="518">
        <v>54.505</v>
      </c>
      <c r="I10" s="518">
        <v>145.238</v>
      </c>
      <c r="J10" s="518">
        <v>10.706</v>
      </c>
      <c r="K10" s="518">
        <v>89.545</v>
      </c>
      <c r="L10" s="518">
        <v>162.976</v>
      </c>
      <c r="M10" s="518">
        <v>59.811</v>
      </c>
      <c r="N10" s="518">
        <v>26.298</v>
      </c>
      <c r="O10" s="518">
        <v>276.584</v>
      </c>
      <c r="P10" s="518">
        <f>49.3-0.318</f>
        <v>48.982</v>
      </c>
      <c r="Q10" s="522">
        <v>1927.2820000000002</v>
      </c>
      <c r="R10" s="523">
        <v>0.318</v>
      </c>
      <c r="S10" s="310">
        <v>1779.056</v>
      </c>
    </row>
    <row r="11" spans="1:19" ht="20.25">
      <c r="A11" s="418" t="s">
        <v>974</v>
      </c>
      <c r="B11" s="516"/>
      <c r="C11" s="521">
        <v>0.191</v>
      </c>
      <c r="D11" s="518">
        <v>1.528</v>
      </c>
      <c r="E11" s="518">
        <v>70.457</v>
      </c>
      <c r="F11" s="518">
        <v>849.482</v>
      </c>
      <c r="G11" s="518">
        <v>34.981</v>
      </c>
      <c r="H11" s="518">
        <v>49.92</v>
      </c>
      <c r="I11" s="518">
        <v>138.105</v>
      </c>
      <c r="J11" s="518">
        <v>6.821</v>
      </c>
      <c r="K11" s="518">
        <v>59.761</v>
      </c>
      <c r="L11" s="518">
        <v>174.695</v>
      </c>
      <c r="M11" s="518">
        <v>81.467</v>
      </c>
      <c r="N11" s="518">
        <v>9.106</v>
      </c>
      <c r="O11" s="518">
        <v>284.077</v>
      </c>
      <c r="P11" s="518">
        <f>37.88-0.794</f>
        <v>37.086000000000006</v>
      </c>
      <c r="Q11" s="522">
        <v>946.476</v>
      </c>
      <c r="R11" s="520">
        <v>0.794</v>
      </c>
      <c r="S11" s="310">
        <v>1798.471</v>
      </c>
    </row>
    <row r="12" spans="1:19" ht="20.25">
      <c r="A12" s="418" t="s">
        <v>903</v>
      </c>
      <c r="B12" s="516"/>
      <c r="C12" s="517" t="s">
        <v>608</v>
      </c>
      <c r="D12" s="524">
        <v>1.948</v>
      </c>
      <c r="E12" s="524">
        <v>61.42</v>
      </c>
      <c r="F12" s="524">
        <v>943.037</v>
      </c>
      <c r="G12" s="524">
        <v>33.715</v>
      </c>
      <c r="H12" s="524">
        <v>16.082</v>
      </c>
      <c r="I12" s="524">
        <v>147.006</v>
      </c>
      <c r="J12" s="524">
        <v>8.025</v>
      </c>
      <c r="K12" s="524">
        <v>53.791</v>
      </c>
      <c r="L12" s="524">
        <v>188.509</v>
      </c>
      <c r="M12" s="524">
        <v>90.166</v>
      </c>
      <c r="N12" s="524">
        <v>5.736</v>
      </c>
      <c r="O12" s="524">
        <v>291.798</v>
      </c>
      <c r="P12" s="524">
        <f>58.376-0.332</f>
        <v>58.044</v>
      </c>
      <c r="Q12" s="522">
        <v>954.292</v>
      </c>
      <c r="R12" s="523">
        <v>0.332</v>
      </c>
      <c r="S12" s="525">
        <v>1899.609</v>
      </c>
    </row>
    <row r="13" spans="1:19" ht="20.25">
      <c r="A13" s="418" t="s">
        <v>904</v>
      </c>
      <c r="B13" s="516"/>
      <c r="C13" s="526" t="s">
        <v>608</v>
      </c>
      <c r="D13" s="524">
        <v>14.5</v>
      </c>
      <c r="E13" s="524">
        <v>266.7</v>
      </c>
      <c r="F13" s="524">
        <v>1379.9</v>
      </c>
      <c r="G13" s="524">
        <v>29</v>
      </c>
      <c r="H13" s="524">
        <v>58.8</v>
      </c>
      <c r="I13" s="524">
        <v>191.8</v>
      </c>
      <c r="J13" s="524">
        <v>15.7</v>
      </c>
      <c r="K13" s="524">
        <v>135</v>
      </c>
      <c r="L13" s="524">
        <v>261.1</v>
      </c>
      <c r="M13" s="524">
        <v>145</v>
      </c>
      <c r="N13" s="524">
        <v>2.2</v>
      </c>
      <c r="O13" s="524">
        <v>387.3</v>
      </c>
      <c r="P13" s="524">
        <f>78-1.81</f>
        <v>76.19</v>
      </c>
      <c r="Q13" s="522">
        <v>1568.89</v>
      </c>
      <c r="R13" s="523">
        <v>1.81</v>
      </c>
      <c r="S13" s="525">
        <v>2965.1</v>
      </c>
    </row>
    <row r="14" spans="1:19" ht="20.25">
      <c r="A14" s="527">
        <v>1999</v>
      </c>
      <c r="B14" s="528"/>
      <c r="C14" s="529">
        <v>0.209</v>
      </c>
      <c r="D14" s="530">
        <v>14.728</v>
      </c>
      <c r="E14" s="530">
        <v>527.638</v>
      </c>
      <c r="F14" s="530">
        <v>1995.01</v>
      </c>
      <c r="G14" s="530">
        <v>18.591</v>
      </c>
      <c r="H14" s="530">
        <v>181.639</v>
      </c>
      <c r="I14" s="530">
        <v>219.904</v>
      </c>
      <c r="J14" s="530">
        <v>111.707</v>
      </c>
      <c r="K14" s="530">
        <v>82.492</v>
      </c>
      <c r="L14" s="530">
        <v>211.672</v>
      </c>
      <c r="M14" s="530">
        <v>208.377</v>
      </c>
      <c r="N14" s="530">
        <v>12.171</v>
      </c>
      <c r="O14" s="530">
        <v>526.441</v>
      </c>
      <c r="P14" s="530">
        <f>80.36-0.124</f>
        <v>80.236</v>
      </c>
      <c r="Q14" s="522">
        <v>2180.868</v>
      </c>
      <c r="R14" s="522">
        <v>0.124</v>
      </c>
      <c r="S14" s="531">
        <v>4190.938999999999</v>
      </c>
    </row>
    <row r="15" spans="1:19" ht="20.25">
      <c r="A15" s="532">
        <v>2000</v>
      </c>
      <c r="B15" s="523"/>
      <c r="C15" s="533" t="s">
        <v>608</v>
      </c>
      <c r="D15" s="522">
        <v>2.346</v>
      </c>
      <c r="E15" s="522">
        <v>458.082</v>
      </c>
      <c r="F15" s="522">
        <v>2429.565</v>
      </c>
      <c r="G15" s="522">
        <v>30.029</v>
      </c>
      <c r="H15" s="522">
        <v>279.484</v>
      </c>
      <c r="I15" s="522">
        <v>199.692</v>
      </c>
      <c r="J15" s="522">
        <v>34.649</v>
      </c>
      <c r="K15" s="522">
        <v>99.459</v>
      </c>
      <c r="L15" s="522">
        <v>493.263</v>
      </c>
      <c r="M15" s="522">
        <v>145.798</v>
      </c>
      <c r="N15" s="522">
        <v>20.676</v>
      </c>
      <c r="O15" s="522">
        <v>592.862</v>
      </c>
      <c r="P15" s="522">
        <f>146.817-4.639</f>
        <v>142.178</v>
      </c>
      <c r="Q15" s="522">
        <v>2496.172</v>
      </c>
      <c r="R15" s="522">
        <v>4.639</v>
      </c>
      <c r="S15" s="534">
        <v>4932.722</v>
      </c>
    </row>
    <row r="16" spans="1:19" ht="20.25">
      <c r="A16" s="532">
        <v>2001</v>
      </c>
      <c r="B16" s="522"/>
      <c r="C16" s="533" t="s">
        <v>608</v>
      </c>
      <c r="D16" s="522">
        <v>0.704</v>
      </c>
      <c r="E16" s="522">
        <v>479.872</v>
      </c>
      <c r="F16" s="522">
        <v>2947.876</v>
      </c>
      <c r="G16" s="522">
        <v>50.826</v>
      </c>
      <c r="H16" s="522">
        <v>38.453</v>
      </c>
      <c r="I16" s="522">
        <v>263.906</v>
      </c>
      <c r="J16" s="522">
        <v>42.214</v>
      </c>
      <c r="K16" s="522">
        <v>131.283</v>
      </c>
      <c r="L16" s="522">
        <v>389.898</v>
      </c>
      <c r="M16" s="522">
        <v>181.39</v>
      </c>
      <c r="N16" s="522">
        <v>36.733</v>
      </c>
      <c r="O16" s="522">
        <v>800.914</v>
      </c>
      <c r="P16" s="522">
        <f>97.848-2.574</f>
        <v>95.274</v>
      </c>
      <c r="Q16" s="522">
        <v>2510.763</v>
      </c>
      <c r="R16" s="535">
        <v>2.574</v>
      </c>
      <c r="S16" s="534">
        <v>5461.917</v>
      </c>
    </row>
    <row r="17" spans="1:19" ht="20.25">
      <c r="A17" s="532">
        <v>2002</v>
      </c>
      <c r="B17" s="536"/>
      <c r="C17" s="533" t="s">
        <v>608</v>
      </c>
      <c r="D17" s="533" t="s">
        <v>608</v>
      </c>
      <c r="E17" s="522">
        <v>461.992</v>
      </c>
      <c r="F17" s="522">
        <v>3560.801</v>
      </c>
      <c r="G17" s="522">
        <v>44.094</v>
      </c>
      <c r="H17" s="522">
        <v>128.071</v>
      </c>
      <c r="I17" s="522">
        <v>329.885</v>
      </c>
      <c r="J17" s="522">
        <v>55.52</v>
      </c>
      <c r="K17" s="522">
        <v>208.86</v>
      </c>
      <c r="L17" s="522">
        <v>578.811</v>
      </c>
      <c r="M17" s="522">
        <v>117.456</v>
      </c>
      <c r="N17" s="522">
        <v>24.609</v>
      </c>
      <c r="O17" s="522">
        <v>984.198</v>
      </c>
      <c r="P17" s="522">
        <v>126.783</v>
      </c>
      <c r="Q17" s="522">
        <v>3060.279</v>
      </c>
      <c r="R17" s="522">
        <v>6.45</v>
      </c>
      <c r="S17" s="534">
        <v>6627.57</v>
      </c>
    </row>
    <row r="18" spans="1:19" ht="20.25">
      <c r="A18" s="332"/>
      <c r="B18" s="522"/>
      <c r="C18" s="533"/>
      <c r="D18" s="533"/>
      <c r="E18" s="522"/>
      <c r="F18" s="522"/>
      <c r="G18" s="522"/>
      <c r="H18" s="522"/>
      <c r="I18" s="522"/>
      <c r="J18" s="522"/>
      <c r="K18" s="522"/>
      <c r="L18" s="522"/>
      <c r="M18" s="522"/>
      <c r="N18" s="522"/>
      <c r="O18" s="522"/>
      <c r="P18" s="522"/>
      <c r="Q18" s="522"/>
      <c r="R18" s="522"/>
      <c r="S18" s="534"/>
    </row>
    <row r="19" spans="1:19" ht="20.25">
      <c r="A19" s="532">
        <v>2003</v>
      </c>
      <c r="B19" s="528" t="s">
        <v>591</v>
      </c>
      <c r="C19" s="533" t="s">
        <v>608</v>
      </c>
      <c r="D19" s="533" t="s">
        <v>608</v>
      </c>
      <c r="E19" s="522">
        <v>448.32</v>
      </c>
      <c r="F19" s="522">
        <v>3537.422</v>
      </c>
      <c r="G19" s="522">
        <v>36.837</v>
      </c>
      <c r="H19" s="522">
        <v>86.505</v>
      </c>
      <c r="I19" s="522">
        <v>271.538</v>
      </c>
      <c r="J19" s="522">
        <v>56.432</v>
      </c>
      <c r="K19" s="522">
        <v>209.143</v>
      </c>
      <c r="L19" s="522">
        <v>649.996</v>
      </c>
      <c r="M19" s="522">
        <v>73.119</v>
      </c>
      <c r="N19" s="522">
        <v>3.54</v>
      </c>
      <c r="O19" s="522">
        <v>963.771</v>
      </c>
      <c r="P19" s="522">
        <v>120.991</v>
      </c>
      <c r="Q19" s="522">
        <v>2920.192</v>
      </c>
      <c r="R19" s="522">
        <v>7.149</v>
      </c>
      <c r="S19" s="534">
        <v>6464.763</v>
      </c>
    </row>
    <row r="20" spans="1:19" ht="20.25">
      <c r="A20" s="532"/>
      <c r="B20" s="528" t="s">
        <v>592</v>
      </c>
      <c r="C20" s="533" t="s">
        <v>608</v>
      </c>
      <c r="D20" s="533" t="s">
        <v>608</v>
      </c>
      <c r="E20" s="522">
        <v>422.847</v>
      </c>
      <c r="F20" s="522">
        <v>3550.992</v>
      </c>
      <c r="G20" s="522">
        <v>37.922</v>
      </c>
      <c r="H20" s="522">
        <v>165.252</v>
      </c>
      <c r="I20" s="522">
        <v>268.882</v>
      </c>
      <c r="J20" s="522">
        <v>57.06</v>
      </c>
      <c r="K20" s="522">
        <v>226.938</v>
      </c>
      <c r="L20" s="522">
        <v>740.173</v>
      </c>
      <c r="M20" s="522">
        <v>80.796</v>
      </c>
      <c r="N20" s="522">
        <v>12.287</v>
      </c>
      <c r="O20" s="522">
        <v>962.647</v>
      </c>
      <c r="P20" s="522">
        <v>116.451</v>
      </c>
      <c r="Q20" s="522">
        <v>3091.255</v>
      </c>
      <c r="R20" s="522">
        <v>7.709</v>
      </c>
      <c r="S20" s="534">
        <v>6649.956</v>
      </c>
    </row>
    <row r="21" spans="1:19" ht="20.25">
      <c r="A21" s="332"/>
      <c r="B21" s="530" t="s">
        <v>593</v>
      </c>
      <c r="C21" s="533" t="s">
        <v>608</v>
      </c>
      <c r="D21" s="522">
        <v>2.617</v>
      </c>
      <c r="E21" s="522">
        <v>425.143</v>
      </c>
      <c r="F21" s="522">
        <v>3548.747</v>
      </c>
      <c r="G21" s="522">
        <v>36.816</v>
      </c>
      <c r="H21" s="522">
        <v>66.333</v>
      </c>
      <c r="I21" s="522">
        <v>276.071</v>
      </c>
      <c r="J21" s="522">
        <v>50.847</v>
      </c>
      <c r="K21" s="522">
        <v>219.097</v>
      </c>
      <c r="L21" s="522">
        <v>613.237</v>
      </c>
      <c r="M21" s="522">
        <v>128.424</v>
      </c>
      <c r="N21" s="522">
        <v>16.952</v>
      </c>
      <c r="O21" s="522">
        <v>991.462</v>
      </c>
      <c r="P21" s="522">
        <v>187.437</v>
      </c>
      <c r="Q21" s="522">
        <v>3011.819</v>
      </c>
      <c r="R21" s="535">
        <v>8.536</v>
      </c>
      <c r="S21" s="534">
        <v>6571.718999999999</v>
      </c>
    </row>
    <row r="22" spans="1:19" ht="20.25">
      <c r="A22" s="332"/>
      <c r="B22" s="530" t="s">
        <v>594</v>
      </c>
      <c r="C22" s="533" t="s">
        <v>608</v>
      </c>
      <c r="D22" s="522">
        <v>1.43</v>
      </c>
      <c r="E22" s="522">
        <v>449.442</v>
      </c>
      <c r="F22" s="522">
        <v>3602.395</v>
      </c>
      <c r="G22" s="522">
        <v>36.549</v>
      </c>
      <c r="H22" s="522">
        <v>83.795</v>
      </c>
      <c r="I22" s="522">
        <v>278.001</v>
      </c>
      <c r="J22" s="522">
        <v>52.01</v>
      </c>
      <c r="K22" s="522">
        <v>245.212</v>
      </c>
      <c r="L22" s="522">
        <v>572.217</v>
      </c>
      <c r="M22" s="522">
        <v>135.592</v>
      </c>
      <c r="N22" s="522">
        <v>16.228</v>
      </c>
      <c r="O22" s="522">
        <v>1005.865</v>
      </c>
      <c r="P22" s="522">
        <v>183.426</v>
      </c>
      <c r="Q22" s="522">
        <v>3058.337</v>
      </c>
      <c r="R22" s="535">
        <v>7.198</v>
      </c>
      <c r="S22" s="534">
        <v>6669.36</v>
      </c>
    </row>
    <row r="23" spans="1:19" ht="20.25">
      <c r="A23" s="332"/>
      <c r="B23" s="530" t="s">
        <v>595</v>
      </c>
      <c r="C23" s="533" t="s">
        <v>608</v>
      </c>
      <c r="D23" s="533" t="s">
        <v>608</v>
      </c>
      <c r="E23" s="522">
        <v>427.521</v>
      </c>
      <c r="F23" s="522">
        <v>3633.993</v>
      </c>
      <c r="G23" s="522">
        <v>36.745</v>
      </c>
      <c r="H23" s="522">
        <v>77.503</v>
      </c>
      <c r="I23" s="522">
        <v>268.188</v>
      </c>
      <c r="J23" s="522">
        <v>59.06</v>
      </c>
      <c r="K23" s="522">
        <v>242.075</v>
      </c>
      <c r="L23" s="522">
        <v>614.306</v>
      </c>
      <c r="M23" s="522">
        <v>138.9</v>
      </c>
      <c r="N23" s="522">
        <v>10.599</v>
      </c>
      <c r="O23" s="522">
        <v>971.551</v>
      </c>
      <c r="P23" s="522">
        <v>185.587</v>
      </c>
      <c r="Q23" s="522">
        <v>3032.035</v>
      </c>
      <c r="R23" s="535">
        <v>7.543</v>
      </c>
      <c r="S23" s="534">
        <v>6673.571</v>
      </c>
    </row>
    <row r="24" spans="1:19" ht="20.25">
      <c r="A24" s="332"/>
      <c r="B24" s="530" t="s">
        <v>596</v>
      </c>
      <c r="C24" s="533" t="s">
        <v>608</v>
      </c>
      <c r="D24" s="537">
        <v>1.065</v>
      </c>
      <c r="E24" s="522">
        <v>380.474</v>
      </c>
      <c r="F24" s="522">
        <v>3665.267</v>
      </c>
      <c r="G24" s="522">
        <v>42.924</v>
      </c>
      <c r="H24" s="522">
        <v>137.639</v>
      </c>
      <c r="I24" s="522">
        <v>367.253</v>
      </c>
      <c r="J24" s="522">
        <v>53.024</v>
      </c>
      <c r="K24" s="522">
        <v>226.066</v>
      </c>
      <c r="L24" s="522">
        <v>620.726</v>
      </c>
      <c r="M24" s="522">
        <v>139.328</v>
      </c>
      <c r="N24" s="522">
        <v>12.289</v>
      </c>
      <c r="O24" s="522">
        <v>963.526</v>
      </c>
      <c r="P24" s="522">
        <v>223.359</v>
      </c>
      <c r="Q24" s="522">
        <v>3166.6079999999997</v>
      </c>
      <c r="R24" s="535">
        <v>8.34</v>
      </c>
      <c r="S24" s="534">
        <v>6841.28</v>
      </c>
    </row>
    <row r="25" spans="1:19" ht="20.25">
      <c r="A25" s="332"/>
      <c r="B25" s="530" t="s">
        <v>597</v>
      </c>
      <c r="C25" s="533" t="s">
        <v>608</v>
      </c>
      <c r="D25" s="537">
        <v>1.007</v>
      </c>
      <c r="E25" s="522">
        <v>453.865</v>
      </c>
      <c r="F25" s="522">
        <v>3672.322</v>
      </c>
      <c r="G25" s="522">
        <v>46.868</v>
      </c>
      <c r="H25" s="522">
        <v>146.66</v>
      </c>
      <c r="I25" s="522">
        <v>297.826</v>
      </c>
      <c r="J25" s="522">
        <v>52.757</v>
      </c>
      <c r="K25" s="522">
        <v>202.74</v>
      </c>
      <c r="L25" s="522">
        <v>677.665</v>
      </c>
      <c r="M25" s="522">
        <v>147.309</v>
      </c>
      <c r="N25" s="522">
        <v>5.226</v>
      </c>
      <c r="O25" s="522">
        <v>1016.552</v>
      </c>
      <c r="P25" s="522">
        <v>179.467</v>
      </c>
      <c r="Q25" s="522">
        <v>3226.935</v>
      </c>
      <c r="R25" s="535">
        <v>9.072</v>
      </c>
      <c r="S25" s="534">
        <v>6909.336</v>
      </c>
    </row>
    <row r="26" spans="1:19" ht="20.25">
      <c r="A26" s="332"/>
      <c r="B26" s="530" t="s">
        <v>598</v>
      </c>
      <c r="C26" s="533" t="s">
        <v>608</v>
      </c>
      <c r="D26" s="537">
        <v>0.762</v>
      </c>
      <c r="E26" s="522">
        <v>479.2</v>
      </c>
      <c r="F26" s="522">
        <v>3750.034</v>
      </c>
      <c r="G26" s="522">
        <v>55.092</v>
      </c>
      <c r="H26" s="522">
        <v>119.53</v>
      </c>
      <c r="I26" s="522">
        <v>364.27</v>
      </c>
      <c r="J26" s="522">
        <v>53.347</v>
      </c>
      <c r="K26" s="522">
        <v>200.664</v>
      </c>
      <c r="L26" s="522">
        <v>679.25</v>
      </c>
      <c r="M26" s="522">
        <v>144.997</v>
      </c>
      <c r="N26" s="522">
        <v>15.779</v>
      </c>
      <c r="O26" s="522">
        <v>1015.286</v>
      </c>
      <c r="P26" s="522">
        <v>192.345</v>
      </c>
      <c r="Q26" s="522">
        <v>3319.76</v>
      </c>
      <c r="R26" s="535">
        <v>8.935</v>
      </c>
      <c r="S26" s="534">
        <v>7079.491000000001</v>
      </c>
    </row>
    <row r="27" spans="1:19" ht="20.25">
      <c r="A27" s="332"/>
      <c r="B27" s="530" t="s">
        <v>599</v>
      </c>
      <c r="C27" s="533" t="s">
        <v>608</v>
      </c>
      <c r="D27" s="537">
        <v>0.08</v>
      </c>
      <c r="E27" s="522">
        <v>459.04</v>
      </c>
      <c r="F27" s="522">
        <v>3893.718</v>
      </c>
      <c r="G27" s="522">
        <v>55.466</v>
      </c>
      <c r="H27" s="522">
        <v>120.85</v>
      </c>
      <c r="I27" s="522">
        <v>399.162</v>
      </c>
      <c r="J27" s="522">
        <v>58.787</v>
      </c>
      <c r="K27" s="522">
        <v>215.691</v>
      </c>
      <c r="L27" s="522">
        <v>707.609</v>
      </c>
      <c r="M27" s="522">
        <v>148.417</v>
      </c>
      <c r="N27" s="522">
        <v>19.113</v>
      </c>
      <c r="O27" s="523">
        <v>964.534</v>
      </c>
      <c r="P27" s="523">
        <v>176.027</v>
      </c>
      <c r="Q27" s="538">
        <v>3324.696</v>
      </c>
      <c r="R27" s="538">
        <v>9.323</v>
      </c>
      <c r="S27" s="539">
        <v>7227.817</v>
      </c>
    </row>
    <row r="28" spans="1:19" ht="20.25">
      <c r="A28" s="332"/>
      <c r="B28" s="530" t="s">
        <v>600</v>
      </c>
      <c r="C28" s="533" t="s">
        <v>608</v>
      </c>
      <c r="D28" s="533" t="s">
        <v>608</v>
      </c>
      <c r="E28" s="522">
        <v>416.029</v>
      </c>
      <c r="F28" s="522">
        <v>3844.455</v>
      </c>
      <c r="G28" s="522">
        <v>62.104</v>
      </c>
      <c r="H28" s="522">
        <v>118.704</v>
      </c>
      <c r="I28" s="522">
        <v>372.897</v>
      </c>
      <c r="J28" s="522">
        <v>53.236</v>
      </c>
      <c r="K28" s="522">
        <v>209.982</v>
      </c>
      <c r="L28" s="522">
        <v>839.407</v>
      </c>
      <c r="M28" s="522">
        <v>122.385</v>
      </c>
      <c r="N28" s="522">
        <v>16.663</v>
      </c>
      <c r="O28" s="523">
        <v>978.926</v>
      </c>
      <c r="P28" s="523">
        <v>200.99</v>
      </c>
      <c r="Q28" s="538">
        <v>3391.3230000000003</v>
      </c>
      <c r="R28" s="538">
        <v>8.571</v>
      </c>
      <c r="S28" s="539">
        <v>7244.35</v>
      </c>
    </row>
    <row r="29" spans="1:19" ht="20.25">
      <c r="A29" s="332"/>
      <c r="B29" s="530" t="s">
        <v>601</v>
      </c>
      <c r="C29" s="533" t="s">
        <v>608</v>
      </c>
      <c r="D29" s="533" t="s">
        <v>608</v>
      </c>
      <c r="E29" s="522">
        <v>410.406</v>
      </c>
      <c r="F29" s="522">
        <v>3864.741</v>
      </c>
      <c r="G29" s="522">
        <v>57.612</v>
      </c>
      <c r="H29" s="522">
        <v>130.051</v>
      </c>
      <c r="I29" s="522">
        <v>344.22</v>
      </c>
      <c r="J29" s="522">
        <v>53.068</v>
      </c>
      <c r="K29" s="522">
        <v>223.566</v>
      </c>
      <c r="L29" s="522">
        <v>817.102</v>
      </c>
      <c r="M29" s="522">
        <v>123.198</v>
      </c>
      <c r="N29" s="522">
        <v>33.162</v>
      </c>
      <c r="O29" s="522">
        <v>1013.347</v>
      </c>
      <c r="P29" s="535">
        <v>192.203</v>
      </c>
      <c r="Q29" s="522">
        <v>3397.935</v>
      </c>
      <c r="R29" s="522">
        <v>7.476</v>
      </c>
      <c r="S29" s="534">
        <v>7270.152999999999</v>
      </c>
    </row>
    <row r="30" spans="1:19" ht="20.25">
      <c r="A30" s="332"/>
      <c r="B30" s="530" t="s">
        <v>590</v>
      </c>
      <c r="C30" s="533" t="s">
        <v>608</v>
      </c>
      <c r="D30" s="522">
        <v>0.245</v>
      </c>
      <c r="E30" s="522">
        <v>381.054</v>
      </c>
      <c r="F30" s="522">
        <v>3843.253</v>
      </c>
      <c r="G30" s="522">
        <v>55.111</v>
      </c>
      <c r="H30" s="522">
        <v>116.151</v>
      </c>
      <c r="I30" s="522">
        <v>392.387</v>
      </c>
      <c r="J30" s="522">
        <v>50.908</v>
      </c>
      <c r="K30" s="522">
        <v>233.254</v>
      </c>
      <c r="L30" s="522">
        <v>865.161</v>
      </c>
      <c r="M30" s="522">
        <v>125.644</v>
      </c>
      <c r="N30" s="522">
        <v>27.161</v>
      </c>
      <c r="O30" s="522">
        <v>1005.531</v>
      </c>
      <c r="P30" s="522">
        <v>185.609</v>
      </c>
      <c r="Q30" s="522">
        <v>3437.971</v>
      </c>
      <c r="R30" s="522">
        <v>7.687</v>
      </c>
      <c r="S30" s="534">
        <v>7289.156</v>
      </c>
    </row>
    <row r="31" spans="1:19" ht="20.25">
      <c r="A31" s="332"/>
      <c r="B31" s="530"/>
      <c r="C31" s="540"/>
      <c r="D31" s="333"/>
      <c r="E31" s="333"/>
      <c r="F31" s="383"/>
      <c r="G31" s="383"/>
      <c r="H31" s="383"/>
      <c r="I31" s="383"/>
      <c r="J31" s="383"/>
      <c r="K31" s="383"/>
      <c r="L31" s="383"/>
      <c r="M31" s="383"/>
      <c r="N31" s="383"/>
      <c r="O31" s="522"/>
      <c r="P31" s="522"/>
      <c r="Q31" s="522"/>
      <c r="R31" s="522"/>
      <c r="S31" s="534"/>
    </row>
    <row r="32" spans="1:19" ht="20.25">
      <c r="A32" s="532">
        <v>2004</v>
      </c>
      <c r="B32" s="528" t="s">
        <v>591</v>
      </c>
      <c r="C32" s="533" t="s">
        <v>608</v>
      </c>
      <c r="D32" s="533" t="s">
        <v>608</v>
      </c>
      <c r="E32" s="522">
        <v>361.963</v>
      </c>
      <c r="F32" s="522">
        <v>3954.488</v>
      </c>
      <c r="G32" s="522">
        <v>56.18</v>
      </c>
      <c r="H32" s="522">
        <v>133.279</v>
      </c>
      <c r="I32" s="522">
        <v>369.893</v>
      </c>
      <c r="J32" s="522">
        <v>58.378</v>
      </c>
      <c r="K32" s="522">
        <v>230.512</v>
      </c>
      <c r="L32" s="522">
        <v>863.355</v>
      </c>
      <c r="M32" s="522">
        <v>141.721</v>
      </c>
      <c r="N32" s="522">
        <v>26.614</v>
      </c>
      <c r="O32" s="522">
        <v>1043.418</v>
      </c>
      <c r="P32" s="522">
        <v>198.195</v>
      </c>
      <c r="Q32" s="535">
        <v>3483.5080000000003</v>
      </c>
      <c r="R32" s="535">
        <v>7.834</v>
      </c>
      <c r="S32" s="534">
        <v>7445.831</v>
      </c>
    </row>
    <row r="33" spans="1:19" ht="20.25">
      <c r="A33" s="532"/>
      <c r="B33" s="528" t="s">
        <v>592</v>
      </c>
      <c r="C33" s="533" t="s">
        <v>608</v>
      </c>
      <c r="D33" s="537">
        <v>0.092</v>
      </c>
      <c r="E33" s="522">
        <v>383.369</v>
      </c>
      <c r="F33" s="522">
        <v>3925.611</v>
      </c>
      <c r="G33" s="522">
        <v>55.232</v>
      </c>
      <c r="H33" s="522">
        <v>165.194</v>
      </c>
      <c r="I33" s="522">
        <v>350.23</v>
      </c>
      <c r="J33" s="522">
        <v>63.446</v>
      </c>
      <c r="K33" s="522">
        <v>218.552</v>
      </c>
      <c r="L33" s="522">
        <v>764.669</v>
      </c>
      <c r="M33" s="522">
        <v>146.334</v>
      </c>
      <c r="N33" s="522">
        <v>31.26</v>
      </c>
      <c r="O33" s="522">
        <v>1081.396</v>
      </c>
      <c r="P33" s="522">
        <v>194.055</v>
      </c>
      <c r="Q33" s="535">
        <v>3453.7369999999996</v>
      </c>
      <c r="R33" s="535">
        <v>7.938</v>
      </c>
      <c r="S33" s="534">
        <v>7387.378</v>
      </c>
    </row>
    <row r="34" spans="1:19" ht="20.25">
      <c r="A34" s="532"/>
      <c r="B34" s="530" t="s">
        <v>593</v>
      </c>
      <c r="C34" s="533" t="s">
        <v>608</v>
      </c>
      <c r="D34" s="533" t="s">
        <v>608</v>
      </c>
      <c r="E34" s="522">
        <v>380.427</v>
      </c>
      <c r="F34" s="522">
        <v>3942.416</v>
      </c>
      <c r="G34" s="522">
        <v>50.502</v>
      </c>
      <c r="H34" s="522">
        <v>119.711</v>
      </c>
      <c r="I34" s="522">
        <v>388.474</v>
      </c>
      <c r="J34" s="522">
        <v>65.257</v>
      </c>
      <c r="K34" s="522">
        <v>220.145</v>
      </c>
      <c r="L34" s="522">
        <v>830.232</v>
      </c>
      <c r="M34" s="522">
        <v>142.667</v>
      </c>
      <c r="N34" s="522">
        <v>27.349</v>
      </c>
      <c r="O34" s="522">
        <v>1020.608</v>
      </c>
      <c r="P34" s="522">
        <v>185.399</v>
      </c>
      <c r="Q34" s="535">
        <v>3430.771</v>
      </c>
      <c r="R34" s="535">
        <v>7.787</v>
      </c>
      <c r="S34" s="534">
        <v>7380.975</v>
      </c>
    </row>
    <row r="35" spans="1:19" ht="20.25">
      <c r="A35" s="532"/>
      <c r="B35" s="530" t="s">
        <v>594</v>
      </c>
      <c r="C35" s="533" t="s">
        <v>608</v>
      </c>
      <c r="D35" s="537">
        <v>6.011</v>
      </c>
      <c r="E35" s="522">
        <v>390.57</v>
      </c>
      <c r="F35" s="522">
        <v>4206.462</v>
      </c>
      <c r="G35" s="522">
        <v>51.233</v>
      </c>
      <c r="H35" s="522">
        <v>132.16</v>
      </c>
      <c r="I35" s="522">
        <v>443.454</v>
      </c>
      <c r="J35" s="522">
        <v>61.967</v>
      </c>
      <c r="K35" s="522">
        <v>162.987</v>
      </c>
      <c r="L35" s="522">
        <v>601.734</v>
      </c>
      <c r="M35" s="522">
        <v>127.263</v>
      </c>
      <c r="N35" s="522">
        <v>17.847</v>
      </c>
      <c r="O35" s="522">
        <v>1184.125</v>
      </c>
      <c r="P35" s="522">
        <v>342.556</v>
      </c>
      <c r="Q35" s="535">
        <v>3515.896</v>
      </c>
      <c r="R35" s="535">
        <v>7.987</v>
      </c>
      <c r="S35" s="534">
        <v>7736.356000000001</v>
      </c>
    </row>
    <row r="36" spans="1:19" ht="20.25">
      <c r="A36" s="532"/>
      <c r="B36" s="530" t="s">
        <v>595</v>
      </c>
      <c r="C36" s="533" t="s">
        <v>608</v>
      </c>
      <c r="D36" s="537">
        <v>0.61</v>
      </c>
      <c r="E36" s="522">
        <v>412.845</v>
      </c>
      <c r="F36" s="522">
        <v>4328.265</v>
      </c>
      <c r="G36" s="522">
        <v>48.875</v>
      </c>
      <c r="H36" s="522">
        <v>99.258</v>
      </c>
      <c r="I36" s="522">
        <v>416.251</v>
      </c>
      <c r="J36" s="522">
        <v>58.665</v>
      </c>
      <c r="K36" s="522">
        <v>162.13</v>
      </c>
      <c r="L36" s="522">
        <v>523.576</v>
      </c>
      <c r="M36" s="522">
        <v>128.489</v>
      </c>
      <c r="N36" s="522">
        <v>23.344</v>
      </c>
      <c r="O36" s="522">
        <v>1212.106</v>
      </c>
      <c r="P36" s="522">
        <v>312.798</v>
      </c>
      <c r="Q36" s="535">
        <v>3398.3369999999995</v>
      </c>
      <c r="R36" s="535">
        <v>7.492</v>
      </c>
      <c r="S36" s="534">
        <v>7734.704</v>
      </c>
    </row>
    <row r="37" spans="1:19" ht="20.25">
      <c r="A37" s="532"/>
      <c r="B37" s="530" t="s">
        <v>596</v>
      </c>
      <c r="C37" s="533" t="s">
        <v>608</v>
      </c>
      <c r="D37" s="537">
        <v>0.473</v>
      </c>
      <c r="E37" s="522">
        <v>353.532</v>
      </c>
      <c r="F37" s="522">
        <v>4362.803</v>
      </c>
      <c r="G37" s="522">
        <v>53.673</v>
      </c>
      <c r="H37" s="522">
        <v>66.139</v>
      </c>
      <c r="I37" s="522">
        <v>431.377</v>
      </c>
      <c r="J37" s="522">
        <v>59.138</v>
      </c>
      <c r="K37" s="522">
        <v>155.968</v>
      </c>
      <c r="L37" s="522">
        <v>449.04</v>
      </c>
      <c r="M37" s="522">
        <v>339.063</v>
      </c>
      <c r="N37" s="522">
        <v>20.059</v>
      </c>
      <c r="O37" s="522">
        <v>1142.451</v>
      </c>
      <c r="P37" s="522">
        <v>307.379</v>
      </c>
      <c r="Q37" s="535">
        <v>3377.8189999999995</v>
      </c>
      <c r="R37" s="535">
        <v>8.824</v>
      </c>
      <c r="S37" s="534">
        <v>7749.92</v>
      </c>
    </row>
    <row r="38" spans="1:19" ht="20.25">
      <c r="A38" s="333"/>
      <c r="B38" s="530" t="s">
        <v>597</v>
      </c>
      <c r="C38" s="533" t="s">
        <v>608</v>
      </c>
      <c r="D38" s="533" t="s">
        <v>608</v>
      </c>
      <c r="E38" s="523">
        <v>377.09</v>
      </c>
      <c r="F38" s="523">
        <v>4451.877</v>
      </c>
      <c r="G38" s="523">
        <v>66.01</v>
      </c>
      <c r="H38" s="523">
        <v>65.797</v>
      </c>
      <c r="I38" s="523">
        <v>399.888</v>
      </c>
      <c r="J38" s="523">
        <v>60.221</v>
      </c>
      <c r="K38" s="523">
        <v>151.82</v>
      </c>
      <c r="L38" s="523">
        <v>429.687</v>
      </c>
      <c r="M38" s="523">
        <v>340.461</v>
      </c>
      <c r="N38" s="523">
        <v>24.428</v>
      </c>
      <c r="O38" s="523">
        <v>1064.398</v>
      </c>
      <c r="P38" s="524">
        <v>307.643</v>
      </c>
      <c r="Q38" s="523">
        <v>3287.443</v>
      </c>
      <c r="R38" s="524">
        <v>24.254</v>
      </c>
      <c r="S38" s="539">
        <v>7763.575000000001</v>
      </c>
    </row>
    <row r="39" spans="1:19" ht="20.25">
      <c r="A39" s="333"/>
      <c r="B39" s="530" t="s">
        <v>598</v>
      </c>
      <c r="C39" s="533" t="s">
        <v>608</v>
      </c>
      <c r="D39" s="533" t="s">
        <v>608</v>
      </c>
      <c r="E39" s="523">
        <v>388.708</v>
      </c>
      <c r="F39" s="523">
        <v>4593.666</v>
      </c>
      <c r="G39" s="523">
        <v>66.918</v>
      </c>
      <c r="H39" s="523">
        <v>63.771</v>
      </c>
      <c r="I39" s="523">
        <v>378.68</v>
      </c>
      <c r="J39" s="523">
        <v>58.347</v>
      </c>
      <c r="K39" s="523">
        <v>161.895</v>
      </c>
      <c r="L39" s="523">
        <v>423.074</v>
      </c>
      <c r="M39" s="523">
        <v>301.445</v>
      </c>
      <c r="N39" s="523">
        <v>24.762</v>
      </c>
      <c r="O39" s="523">
        <v>1245.464</v>
      </c>
      <c r="P39" s="523">
        <v>260.668</v>
      </c>
      <c r="Q39" s="538">
        <v>3373.732</v>
      </c>
      <c r="R39" s="538">
        <v>23.521</v>
      </c>
      <c r="S39" s="539">
        <v>7990.92</v>
      </c>
    </row>
    <row r="40" spans="1:19" ht="20.25">
      <c r="A40" s="333"/>
      <c r="B40" s="530" t="s">
        <v>599</v>
      </c>
      <c r="C40" s="533" t="s">
        <v>608</v>
      </c>
      <c r="D40" s="533" t="s">
        <v>608</v>
      </c>
      <c r="E40" s="523">
        <v>408.218</v>
      </c>
      <c r="F40" s="523">
        <v>4726.275</v>
      </c>
      <c r="G40" s="523">
        <v>84.634</v>
      </c>
      <c r="H40" s="523">
        <v>83.438</v>
      </c>
      <c r="I40" s="523">
        <v>391.321</v>
      </c>
      <c r="J40" s="523">
        <v>102.397</v>
      </c>
      <c r="K40" s="523">
        <v>170.917</v>
      </c>
      <c r="L40" s="523">
        <v>390.708</v>
      </c>
      <c r="M40" s="523">
        <v>294.504</v>
      </c>
      <c r="N40" s="523">
        <v>32.818</v>
      </c>
      <c r="O40" s="523">
        <v>1330.813</v>
      </c>
      <c r="P40" s="523">
        <v>217.99</v>
      </c>
      <c r="Q40" s="538">
        <v>3507.758</v>
      </c>
      <c r="R40" s="538">
        <v>23.884</v>
      </c>
      <c r="S40" s="539">
        <v>8257.918</v>
      </c>
    </row>
    <row r="41" spans="1:19" ht="20.25">
      <c r="A41" s="333"/>
      <c r="B41" s="530" t="s">
        <v>600</v>
      </c>
      <c r="C41" s="533" t="s">
        <v>608</v>
      </c>
      <c r="D41" s="533" t="s">
        <v>608</v>
      </c>
      <c r="E41" s="523">
        <v>420.262</v>
      </c>
      <c r="F41" s="523">
        <v>4743.424</v>
      </c>
      <c r="G41" s="523">
        <v>96.864</v>
      </c>
      <c r="H41" s="523">
        <v>76.581</v>
      </c>
      <c r="I41" s="523">
        <v>385.882</v>
      </c>
      <c r="J41" s="523">
        <v>94.346</v>
      </c>
      <c r="K41" s="523">
        <v>198.333</v>
      </c>
      <c r="L41" s="523">
        <v>379.728</v>
      </c>
      <c r="M41" s="523">
        <v>322.46</v>
      </c>
      <c r="N41" s="523">
        <v>39.156</v>
      </c>
      <c r="O41" s="523">
        <v>1256.905</v>
      </c>
      <c r="P41" s="523">
        <v>230.556</v>
      </c>
      <c r="Q41" s="538">
        <v>3501.073</v>
      </c>
      <c r="R41" s="538">
        <v>24.641</v>
      </c>
      <c r="S41" s="539">
        <v>8269.139</v>
      </c>
    </row>
    <row r="42" spans="1:19" ht="20.25">
      <c r="A42" s="333"/>
      <c r="B42" s="530" t="s">
        <v>601</v>
      </c>
      <c r="C42" s="533" t="s">
        <v>608</v>
      </c>
      <c r="D42" s="533" t="s">
        <v>608</v>
      </c>
      <c r="E42" s="523">
        <v>435.152</v>
      </c>
      <c r="F42" s="523">
        <v>4756.374</v>
      </c>
      <c r="G42" s="523">
        <v>118.77</v>
      </c>
      <c r="H42" s="523">
        <v>116.303</v>
      </c>
      <c r="I42" s="523">
        <v>364.577</v>
      </c>
      <c r="J42" s="523">
        <v>85.256</v>
      </c>
      <c r="K42" s="523">
        <v>213.361</v>
      </c>
      <c r="L42" s="523">
        <v>448.517</v>
      </c>
      <c r="M42" s="523">
        <v>302.486</v>
      </c>
      <c r="N42" s="523">
        <v>29.876</v>
      </c>
      <c r="O42" s="523">
        <v>1272.355</v>
      </c>
      <c r="P42" s="523">
        <v>251.155</v>
      </c>
      <c r="Q42" s="538">
        <v>3637.808000000001</v>
      </c>
      <c r="R42" s="538">
        <v>21.127</v>
      </c>
      <c r="S42" s="539">
        <v>8415.31</v>
      </c>
    </row>
    <row r="43" spans="1:19" ht="20.25">
      <c r="A43" s="333"/>
      <c r="B43" s="522" t="s">
        <v>590</v>
      </c>
      <c r="C43" s="533" t="s">
        <v>608</v>
      </c>
      <c r="D43" s="533" t="s">
        <v>608</v>
      </c>
      <c r="E43" s="523">
        <v>433.278</v>
      </c>
      <c r="F43" s="523">
        <v>4866.029</v>
      </c>
      <c r="G43" s="523">
        <v>119.988</v>
      </c>
      <c r="H43" s="523">
        <v>40.488</v>
      </c>
      <c r="I43" s="523">
        <v>356.302</v>
      </c>
      <c r="J43" s="523">
        <v>85.668</v>
      </c>
      <c r="K43" s="523">
        <v>240.69</v>
      </c>
      <c r="L43" s="523">
        <v>448.438</v>
      </c>
      <c r="M43" s="523">
        <v>287.68</v>
      </c>
      <c r="N43" s="523">
        <v>23.624</v>
      </c>
      <c r="O43" s="523">
        <v>1264.953</v>
      </c>
      <c r="P43" s="523">
        <v>273.413</v>
      </c>
      <c r="Q43" s="538">
        <v>3574.5220000000004</v>
      </c>
      <c r="R43" s="538">
        <v>18.985</v>
      </c>
      <c r="S43" s="539">
        <v>8459.581000000002</v>
      </c>
    </row>
    <row r="44" spans="1:19" ht="20.25">
      <c r="A44" s="333"/>
      <c r="B44" s="522"/>
      <c r="C44" s="540"/>
      <c r="D44" s="333"/>
      <c r="E44" s="333"/>
      <c r="F44" s="383"/>
      <c r="G44" s="383"/>
      <c r="H44" s="383"/>
      <c r="I44" s="383"/>
      <c r="J44" s="383"/>
      <c r="K44" s="383"/>
      <c r="L44" s="383"/>
      <c r="M44" s="383"/>
      <c r="N44" s="383"/>
      <c r="O44" s="383"/>
      <c r="P44" s="383"/>
      <c r="Q44" s="541"/>
      <c r="R44" s="540"/>
      <c r="S44" s="333"/>
    </row>
    <row r="45" spans="1:19" ht="20.25">
      <c r="A45" s="532">
        <v>2005</v>
      </c>
      <c r="B45" s="528" t="s">
        <v>591</v>
      </c>
      <c r="C45" s="533" t="s">
        <v>608</v>
      </c>
      <c r="D45" s="533" t="s">
        <v>608</v>
      </c>
      <c r="E45" s="523">
        <v>422.339</v>
      </c>
      <c r="F45" s="523">
        <v>4867.472</v>
      </c>
      <c r="G45" s="523">
        <v>127.586</v>
      </c>
      <c r="H45" s="523">
        <v>40.775</v>
      </c>
      <c r="I45" s="523">
        <v>354.685</v>
      </c>
      <c r="J45" s="523">
        <v>65.296</v>
      </c>
      <c r="K45" s="523">
        <v>244.719</v>
      </c>
      <c r="L45" s="523">
        <v>476.308</v>
      </c>
      <c r="M45" s="523">
        <v>305.551</v>
      </c>
      <c r="N45" s="523">
        <v>25.936</v>
      </c>
      <c r="O45" s="523">
        <v>1255.046</v>
      </c>
      <c r="P45" s="523">
        <v>285.247</v>
      </c>
      <c r="Q45" s="538">
        <v>3603.488</v>
      </c>
      <c r="R45" s="538">
        <v>19.345</v>
      </c>
      <c r="S45" s="539">
        <v>8490.305999999999</v>
      </c>
    </row>
    <row r="46" spans="1:19" ht="20.25">
      <c r="A46" s="532"/>
      <c r="B46" s="528" t="s">
        <v>592</v>
      </c>
      <c r="C46" s="533" t="s">
        <v>608</v>
      </c>
      <c r="D46" s="537">
        <v>0.453</v>
      </c>
      <c r="E46" s="523">
        <v>391.803</v>
      </c>
      <c r="F46" s="523">
        <v>4887.734</v>
      </c>
      <c r="G46" s="523">
        <v>135.794</v>
      </c>
      <c r="H46" s="523">
        <v>73.202</v>
      </c>
      <c r="I46" s="523">
        <v>349.8</v>
      </c>
      <c r="J46" s="523">
        <v>61.435</v>
      </c>
      <c r="K46" s="523">
        <v>248.95</v>
      </c>
      <c r="L46" s="523">
        <v>449.37</v>
      </c>
      <c r="M46" s="523">
        <v>300.69</v>
      </c>
      <c r="N46" s="523">
        <v>27.547</v>
      </c>
      <c r="O46" s="523">
        <v>1235.71</v>
      </c>
      <c r="P46" s="523">
        <v>268.794</v>
      </c>
      <c r="Q46" s="538">
        <v>3543.095</v>
      </c>
      <c r="R46" s="538">
        <v>19.303</v>
      </c>
      <c r="S46" s="539">
        <v>8450.586</v>
      </c>
    </row>
    <row r="47" spans="1:19" ht="20.25">
      <c r="A47" s="532"/>
      <c r="B47" s="530" t="s">
        <v>593</v>
      </c>
      <c r="C47" s="533" t="s">
        <v>608</v>
      </c>
      <c r="D47" s="533" t="s">
        <v>608</v>
      </c>
      <c r="E47" s="523">
        <v>391.812</v>
      </c>
      <c r="F47" s="523">
        <v>4885.92</v>
      </c>
      <c r="G47" s="523">
        <v>114.422</v>
      </c>
      <c r="H47" s="523">
        <v>44.252</v>
      </c>
      <c r="I47" s="523">
        <v>368.649</v>
      </c>
      <c r="J47" s="523">
        <v>62.395</v>
      </c>
      <c r="K47" s="523">
        <v>249.2</v>
      </c>
      <c r="L47" s="523">
        <v>478.245</v>
      </c>
      <c r="M47" s="523">
        <v>265.37</v>
      </c>
      <c r="N47" s="523">
        <v>18.48</v>
      </c>
      <c r="O47" s="523">
        <v>1252.45</v>
      </c>
      <c r="P47" s="523">
        <v>310.518</v>
      </c>
      <c r="Q47" s="538">
        <v>3555.7929999999997</v>
      </c>
      <c r="R47" s="538">
        <v>24.708</v>
      </c>
      <c r="S47" s="539">
        <v>8466.423</v>
      </c>
    </row>
    <row r="48" spans="1:19" ht="20.25">
      <c r="A48" s="333"/>
      <c r="B48" s="530" t="s">
        <v>594</v>
      </c>
      <c r="C48" s="533" t="s">
        <v>608</v>
      </c>
      <c r="D48" s="537">
        <v>0.624</v>
      </c>
      <c r="E48" s="523">
        <v>389.124</v>
      </c>
      <c r="F48" s="523">
        <v>4891.87</v>
      </c>
      <c r="G48" s="523">
        <v>115.659</v>
      </c>
      <c r="H48" s="523">
        <v>44.562</v>
      </c>
      <c r="I48" s="523">
        <v>366.037</v>
      </c>
      <c r="J48" s="523">
        <v>60.939</v>
      </c>
      <c r="K48" s="523">
        <v>245.004</v>
      </c>
      <c r="L48" s="523">
        <v>437.866</v>
      </c>
      <c r="M48" s="523">
        <v>251.083</v>
      </c>
      <c r="N48" s="523">
        <v>22.537</v>
      </c>
      <c r="O48" s="523">
        <v>1313.201</v>
      </c>
      <c r="P48" s="523">
        <v>282.46</v>
      </c>
      <c r="Q48" s="538">
        <v>3528.472</v>
      </c>
      <c r="R48" s="538">
        <v>23.778</v>
      </c>
      <c r="S48" s="539">
        <v>8444.746000000001</v>
      </c>
    </row>
    <row r="49" spans="1:19" ht="20.25">
      <c r="A49" s="333"/>
      <c r="B49" s="530" t="s">
        <v>595</v>
      </c>
      <c r="C49" s="533" t="s">
        <v>608</v>
      </c>
      <c r="D49" s="537">
        <v>1.307</v>
      </c>
      <c r="E49" s="523">
        <v>408.099</v>
      </c>
      <c r="F49" s="523">
        <v>4975.477</v>
      </c>
      <c r="G49" s="523">
        <v>111.855</v>
      </c>
      <c r="H49" s="523">
        <v>45.397</v>
      </c>
      <c r="I49" s="523">
        <v>347.525</v>
      </c>
      <c r="J49" s="523">
        <v>59.703</v>
      </c>
      <c r="K49" s="523">
        <v>229.712</v>
      </c>
      <c r="L49" s="523">
        <v>493.965</v>
      </c>
      <c r="M49" s="523">
        <v>243.467</v>
      </c>
      <c r="N49" s="523">
        <v>42.081</v>
      </c>
      <c r="O49" s="523">
        <v>1286.928</v>
      </c>
      <c r="P49" s="523">
        <v>283.767</v>
      </c>
      <c r="Q49" s="538">
        <v>3552.499</v>
      </c>
      <c r="R49" s="538">
        <v>26.108</v>
      </c>
      <c r="S49" s="539">
        <v>8555.392</v>
      </c>
    </row>
    <row r="50" spans="1:19" ht="20.25">
      <c r="A50" s="333"/>
      <c r="B50" s="530" t="s">
        <v>596</v>
      </c>
      <c r="C50" s="533" t="s">
        <v>608</v>
      </c>
      <c r="D50" s="537">
        <v>0.298</v>
      </c>
      <c r="E50" s="523">
        <v>364.749</v>
      </c>
      <c r="F50" s="523">
        <v>5073.215</v>
      </c>
      <c r="G50" s="523">
        <v>99.566</v>
      </c>
      <c r="H50" s="523">
        <v>172.991</v>
      </c>
      <c r="I50" s="523">
        <v>354.13</v>
      </c>
      <c r="J50" s="523">
        <v>58.487</v>
      </c>
      <c r="K50" s="523">
        <v>200.087</v>
      </c>
      <c r="L50" s="523">
        <v>464.469</v>
      </c>
      <c r="M50" s="523">
        <v>258.32</v>
      </c>
      <c r="N50" s="523">
        <v>42.627</v>
      </c>
      <c r="O50" s="523">
        <v>1323.068</v>
      </c>
      <c r="P50" s="523">
        <v>283.356</v>
      </c>
      <c r="Q50" s="538">
        <v>3621.85</v>
      </c>
      <c r="R50" s="538">
        <v>32.786</v>
      </c>
      <c r="S50" s="539">
        <v>8728.15</v>
      </c>
    </row>
    <row r="51" spans="1:19" ht="20.25">
      <c r="A51" s="333"/>
      <c r="B51" s="530" t="s">
        <v>597</v>
      </c>
      <c r="C51" s="533" t="s">
        <v>608</v>
      </c>
      <c r="D51" s="523">
        <v>1.612</v>
      </c>
      <c r="E51" s="523">
        <v>396.223</v>
      </c>
      <c r="F51" s="523">
        <v>4974.279</v>
      </c>
      <c r="G51" s="523">
        <v>91.478</v>
      </c>
      <c r="H51" s="523">
        <v>53.159</v>
      </c>
      <c r="I51" s="523">
        <v>376.321</v>
      </c>
      <c r="J51" s="523">
        <v>61.179</v>
      </c>
      <c r="K51" s="523">
        <v>213.162</v>
      </c>
      <c r="L51" s="523">
        <v>542.131</v>
      </c>
      <c r="M51" s="523">
        <v>317.971</v>
      </c>
      <c r="N51" s="523">
        <v>57.212</v>
      </c>
      <c r="O51" s="523">
        <v>1292.558</v>
      </c>
      <c r="P51" s="523">
        <v>301.851</v>
      </c>
      <c r="Q51" s="538">
        <v>3703.245</v>
      </c>
      <c r="R51" s="538">
        <v>24.403</v>
      </c>
      <c r="S51" s="539">
        <v>8703.54</v>
      </c>
    </row>
    <row r="52" spans="1:19" ht="20.25">
      <c r="A52" s="333"/>
      <c r="B52" s="530" t="s">
        <v>598</v>
      </c>
      <c r="C52" s="533" t="s">
        <v>608</v>
      </c>
      <c r="D52" s="533" t="s">
        <v>608</v>
      </c>
      <c r="E52" s="523">
        <v>385.017</v>
      </c>
      <c r="F52" s="523">
        <v>5057.713</v>
      </c>
      <c r="G52" s="523">
        <v>93.341</v>
      </c>
      <c r="H52" s="523">
        <v>51.633</v>
      </c>
      <c r="I52" s="523">
        <v>334.886</v>
      </c>
      <c r="J52" s="523">
        <v>62.614</v>
      </c>
      <c r="K52" s="523">
        <v>206.89</v>
      </c>
      <c r="L52" s="523">
        <v>543.941</v>
      </c>
      <c r="M52" s="523">
        <v>314.15</v>
      </c>
      <c r="N52" s="523">
        <v>50.007</v>
      </c>
      <c r="O52" s="523">
        <v>1344.39</v>
      </c>
      <c r="P52" s="523">
        <v>282.882</v>
      </c>
      <c r="Q52" s="538">
        <v>3669.7509999999997</v>
      </c>
      <c r="R52" s="538">
        <v>25.386</v>
      </c>
      <c r="S52" s="539">
        <v>8752.863</v>
      </c>
    </row>
    <row r="53" spans="1:19" ht="20.25">
      <c r="A53" s="333"/>
      <c r="B53" s="530" t="s">
        <v>599</v>
      </c>
      <c r="C53" s="533" t="s">
        <v>608</v>
      </c>
      <c r="D53" s="533" t="s">
        <v>608</v>
      </c>
      <c r="E53" s="523">
        <v>385.612</v>
      </c>
      <c r="F53" s="523">
        <v>5213.915</v>
      </c>
      <c r="G53" s="523">
        <v>126.732</v>
      </c>
      <c r="H53" s="523">
        <v>70.433</v>
      </c>
      <c r="I53" s="523">
        <v>380.378</v>
      </c>
      <c r="J53" s="523">
        <v>60.251</v>
      </c>
      <c r="K53" s="523">
        <v>207.402</v>
      </c>
      <c r="L53" s="523">
        <v>522.039</v>
      </c>
      <c r="M53" s="523">
        <v>324.228</v>
      </c>
      <c r="N53" s="523">
        <v>34.892</v>
      </c>
      <c r="O53" s="523">
        <v>1375.741</v>
      </c>
      <c r="P53" s="523">
        <v>265.029</v>
      </c>
      <c r="Q53" s="538">
        <v>3752.7369999999996</v>
      </c>
      <c r="R53" s="538">
        <v>25.689</v>
      </c>
      <c r="S53" s="539">
        <v>8992.343</v>
      </c>
    </row>
    <row r="54" spans="1:19" ht="20.25">
      <c r="A54" s="333"/>
      <c r="B54" s="530" t="s">
        <v>600</v>
      </c>
      <c r="C54" s="533" t="s">
        <v>608</v>
      </c>
      <c r="D54" s="533" t="s">
        <v>608</v>
      </c>
      <c r="E54" s="523">
        <v>345.985</v>
      </c>
      <c r="F54" s="523">
        <v>5217.489</v>
      </c>
      <c r="G54" s="523">
        <v>135.601</v>
      </c>
      <c r="H54" s="523">
        <v>52.038</v>
      </c>
      <c r="I54" s="523">
        <v>347.069</v>
      </c>
      <c r="J54" s="523">
        <v>71.512</v>
      </c>
      <c r="K54" s="523">
        <v>165.148</v>
      </c>
      <c r="L54" s="523">
        <v>479.961</v>
      </c>
      <c r="M54" s="523">
        <v>284.613</v>
      </c>
      <c r="N54" s="523">
        <v>34.959</v>
      </c>
      <c r="O54" s="523">
        <v>1513.521</v>
      </c>
      <c r="P54" s="523">
        <v>264.171</v>
      </c>
      <c r="Q54" s="538">
        <v>3694.578</v>
      </c>
      <c r="R54" s="538">
        <v>21.244</v>
      </c>
      <c r="S54" s="539">
        <v>8933.313</v>
      </c>
    </row>
    <row r="55" spans="1:19" ht="20.25">
      <c r="A55" s="333"/>
      <c r="B55" s="530" t="s">
        <v>601</v>
      </c>
      <c r="C55" s="533" t="s">
        <v>608</v>
      </c>
      <c r="D55" s="533" t="s">
        <v>608</v>
      </c>
      <c r="E55" s="523">
        <v>332.045</v>
      </c>
      <c r="F55" s="523">
        <v>5305.63</v>
      </c>
      <c r="G55" s="523">
        <v>121.749</v>
      </c>
      <c r="H55" s="523">
        <v>30.658</v>
      </c>
      <c r="I55" s="523">
        <v>317.805</v>
      </c>
      <c r="J55" s="523">
        <v>71.575</v>
      </c>
      <c r="K55" s="523">
        <v>186.208</v>
      </c>
      <c r="L55" s="523">
        <v>523.743</v>
      </c>
      <c r="M55" s="523">
        <v>280.402</v>
      </c>
      <c r="N55" s="523">
        <v>49.843</v>
      </c>
      <c r="O55" s="523">
        <v>1485.733</v>
      </c>
      <c r="P55" s="523">
        <v>279.618</v>
      </c>
      <c r="Q55" s="538">
        <v>3679.3790000000004</v>
      </c>
      <c r="R55" s="538">
        <v>14.64</v>
      </c>
      <c r="S55" s="539">
        <v>8999.651</v>
      </c>
    </row>
    <row r="56" spans="1:19" ht="20.25">
      <c r="A56" s="333"/>
      <c r="B56" s="522" t="s">
        <v>590</v>
      </c>
      <c r="C56" s="533" t="s">
        <v>608</v>
      </c>
      <c r="D56" s="537">
        <v>0.259</v>
      </c>
      <c r="E56" s="523">
        <v>317.517</v>
      </c>
      <c r="F56" s="523">
        <v>5320.436</v>
      </c>
      <c r="G56" s="523">
        <v>129.09</v>
      </c>
      <c r="H56" s="523">
        <v>18.665</v>
      </c>
      <c r="I56" s="523">
        <v>333.728</v>
      </c>
      <c r="J56" s="523">
        <v>71.788</v>
      </c>
      <c r="K56" s="523">
        <v>191.57</v>
      </c>
      <c r="L56" s="523">
        <v>516.657</v>
      </c>
      <c r="M56" s="523">
        <v>297.27</v>
      </c>
      <c r="N56" s="523">
        <v>52.775</v>
      </c>
      <c r="O56" s="523">
        <v>1508.573</v>
      </c>
      <c r="P56" s="523">
        <v>298.785</v>
      </c>
      <c r="Q56" s="538">
        <v>3736.4179999999997</v>
      </c>
      <c r="R56" s="538">
        <v>30.529</v>
      </c>
      <c r="S56" s="539">
        <v>9087.642</v>
      </c>
    </row>
    <row r="57" spans="1:19" ht="20.25">
      <c r="A57" s="333"/>
      <c r="B57" s="522"/>
      <c r="C57" s="533"/>
      <c r="D57" s="537"/>
      <c r="E57" s="523"/>
      <c r="F57" s="523"/>
      <c r="G57" s="523"/>
      <c r="H57" s="523"/>
      <c r="I57" s="523"/>
      <c r="J57" s="523"/>
      <c r="K57" s="523"/>
      <c r="L57" s="523"/>
      <c r="M57" s="523"/>
      <c r="N57" s="523"/>
      <c r="O57" s="523"/>
      <c r="P57" s="523"/>
      <c r="Q57" s="538"/>
      <c r="R57" s="538"/>
      <c r="S57" s="539"/>
    </row>
    <row r="58" spans="1:19" ht="20.25">
      <c r="A58" s="532">
        <v>2006</v>
      </c>
      <c r="B58" s="528" t="s">
        <v>591</v>
      </c>
      <c r="C58" s="533" t="s">
        <v>608</v>
      </c>
      <c r="D58" s="533" t="s">
        <v>608</v>
      </c>
      <c r="E58" s="523">
        <v>293.76</v>
      </c>
      <c r="F58" s="523">
        <v>5379.987</v>
      </c>
      <c r="G58" s="523">
        <v>79.252</v>
      </c>
      <c r="H58" s="523">
        <v>31.589</v>
      </c>
      <c r="I58" s="523">
        <v>324.33</v>
      </c>
      <c r="J58" s="523">
        <v>72.085</v>
      </c>
      <c r="K58" s="523">
        <v>180.597</v>
      </c>
      <c r="L58" s="523">
        <v>508.226</v>
      </c>
      <c r="M58" s="523">
        <v>294.735</v>
      </c>
      <c r="N58" s="523">
        <v>67.867</v>
      </c>
      <c r="O58" s="523">
        <v>1531.312</v>
      </c>
      <c r="P58" s="523">
        <v>308.896</v>
      </c>
      <c r="Q58" s="538">
        <v>3692.649</v>
      </c>
      <c r="R58" s="538">
        <v>31.927</v>
      </c>
      <c r="S58" s="539">
        <v>9104.563</v>
      </c>
    </row>
    <row r="59" spans="1:19" ht="20.25">
      <c r="A59" s="532"/>
      <c r="B59" s="528" t="s">
        <v>592</v>
      </c>
      <c r="C59" s="533" t="s">
        <v>608</v>
      </c>
      <c r="D59" s="533" t="s">
        <v>608</v>
      </c>
      <c r="E59" s="523">
        <v>268.31</v>
      </c>
      <c r="F59" s="523">
        <v>5330.022</v>
      </c>
      <c r="G59" s="523">
        <v>67.837</v>
      </c>
      <c r="H59" s="523">
        <v>26.952</v>
      </c>
      <c r="I59" s="523">
        <v>330.937</v>
      </c>
      <c r="J59" s="523">
        <v>70.439</v>
      </c>
      <c r="K59" s="523">
        <v>196.766</v>
      </c>
      <c r="L59" s="523">
        <v>501.96</v>
      </c>
      <c r="M59" s="523">
        <v>305.149</v>
      </c>
      <c r="N59" s="523">
        <v>77.489</v>
      </c>
      <c r="O59" s="523">
        <v>1640.764</v>
      </c>
      <c r="P59" s="523">
        <v>326.393</v>
      </c>
      <c r="Q59" s="538">
        <v>3812.996</v>
      </c>
      <c r="R59" s="538">
        <v>39.924</v>
      </c>
      <c r="S59" s="539">
        <v>9182.946000000002</v>
      </c>
    </row>
    <row r="60" spans="1:19" ht="20.25">
      <c r="A60" s="532"/>
      <c r="B60" s="528" t="s">
        <v>593</v>
      </c>
      <c r="C60" s="533" t="s">
        <v>608</v>
      </c>
      <c r="D60" s="533" t="s">
        <v>608</v>
      </c>
      <c r="E60" s="523">
        <v>285.814</v>
      </c>
      <c r="F60" s="542">
        <v>5452.255</v>
      </c>
      <c r="G60" s="523">
        <v>102.219</v>
      </c>
      <c r="H60" s="523">
        <v>55.163</v>
      </c>
      <c r="I60" s="523">
        <v>348.067</v>
      </c>
      <c r="J60" s="523">
        <v>66.896</v>
      </c>
      <c r="K60" s="523">
        <v>209.565</v>
      </c>
      <c r="L60" s="523">
        <v>482.528</v>
      </c>
      <c r="M60" s="523">
        <v>303.092</v>
      </c>
      <c r="N60" s="523">
        <v>100.593</v>
      </c>
      <c r="O60" s="523">
        <v>1609.293</v>
      </c>
      <c r="P60" s="523">
        <v>318.351</v>
      </c>
      <c r="Q60" s="538">
        <v>3881.581</v>
      </c>
      <c r="R60" s="538">
        <v>32.936</v>
      </c>
      <c r="S60" s="542">
        <v>9366.817</v>
      </c>
    </row>
    <row r="61" spans="1:19" ht="20.25">
      <c r="A61" s="532"/>
      <c r="B61" s="530" t="s">
        <v>594</v>
      </c>
      <c r="C61" s="533" t="s">
        <v>608</v>
      </c>
      <c r="D61" s="537">
        <v>0.558</v>
      </c>
      <c r="E61" s="523">
        <v>159.922</v>
      </c>
      <c r="F61" s="523">
        <v>5504.262</v>
      </c>
      <c r="G61" s="523">
        <v>100.373</v>
      </c>
      <c r="H61" s="523">
        <v>25.457</v>
      </c>
      <c r="I61" s="523">
        <v>367.242</v>
      </c>
      <c r="J61" s="523">
        <v>66.337</v>
      </c>
      <c r="K61" s="523">
        <v>202.152</v>
      </c>
      <c r="L61" s="523">
        <v>641.595</v>
      </c>
      <c r="M61" s="523">
        <v>269.201</v>
      </c>
      <c r="N61" s="523">
        <v>71.809</v>
      </c>
      <c r="O61" s="523">
        <v>1600.68</v>
      </c>
      <c r="P61" s="523">
        <v>314.253</v>
      </c>
      <c r="Q61" s="538">
        <v>3819.021</v>
      </c>
      <c r="R61" s="538">
        <v>34.094</v>
      </c>
      <c r="S61" s="539">
        <v>9357.935</v>
      </c>
    </row>
    <row r="62" spans="1:19" ht="20.25">
      <c r="A62" s="333"/>
      <c r="B62" s="530" t="s">
        <v>595</v>
      </c>
      <c r="C62" s="533" t="s">
        <v>608</v>
      </c>
      <c r="D62" s="533" t="s">
        <v>608</v>
      </c>
      <c r="E62" s="523">
        <v>157.103</v>
      </c>
      <c r="F62" s="523">
        <v>5592.52</v>
      </c>
      <c r="G62" s="523">
        <v>113.831</v>
      </c>
      <c r="H62" s="523">
        <v>25.757</v>
      </c>
      <c r="I62" s="523">
        <v>359.627</v>
      </c>
      <c r="J62" s="523">
        <v>69.125</v>
      </c>
      <c r="K62" s="523">
        <v>189.472</v>
      </c>
      <c r="L62" s="523">
        <v>561.941</v>
      </c>
      <c r="M62" s="523">
        <v>288.883</v>
      </c>
      <c r="N62" s="523">
        <v>72.566</v>
      </c>
      <c r="O62" s="523">
        <v>1598.721</v>
      </c>
      <c r="P62" s="523">
        <v>319.471</v>
      </c>
      <c r="Q62" s="538">
        <v>3756.497</v>
      </c>
      <c r="R62" s="538">
        <v>45.056</v>
      </c>
      <c r="S62" s="539">
        <v>9394.092</v>
      </c>
    </row>
    <row r="63" spans="1:19" ht="20.25">
      <c r="A63" s="543" t="s">
        <v>1113</v>
      </c>
      <c r="B63" s="495"/>
      <c r="C63" s="544"/>
      <c r="D63" s="545"/>
      <c r="E63" s="545"/>
      <c r="F63" s="545"/>
      <c r="G63" s="545"/>
      <c r="H63" s="545"/>
      <c r="I63" s="545"/>
      <c r="J63" s="495"/>
      <c r="K63" s="495"/>
      <c r="L63" s="495"/>
      <c r="M63" s="495"/>
      <c r="N63" s="495"/>
      <c r="O63" s="495"/>
      <c r="P63" s="495"/>
      <c r="Q63" s="546"/>
      <c r="R63" s="519"/>
      <c r="S63" s="547"/>
    </row>
    <row r="64" spans="1:19" ht="20.25">
      <c r="A64" s="548" t="s">
        <v>1114</v>
      </c>
      <c r="B64" s="332"/>
      <c r="C64" s="549"/>
      <c r="D64" s="550"/>
      <c r="E64" s="550"/>
      <c r="F64" s="550"/>
      <c r="G64" s="550"/>
      <c r="H64" s="550"/>
      <c r="I64" s="550"/>
      <c r="J64" s="550"/>
      <c r="K64" s="332"/>
      <c r="L64" s="332"/>
      <c r="M64" s="332"/>
      <c r="N64" s="332"/>
      <c r="O64" s="332"/>
      <c r="P64" s="332"/>
      <c r="Q64" s="551"/>
      <c r="R64" s="551"/>
      <c r="S64" s="552"/>
    </row>
    <row r="65" spans="1:19" ht="20.25">
      <c r="A65" s="553" t="s">
        <v>1115</v>
      </c>
      <c r="B65" s="332"/>
      <c r="C65" s="549"/>
      <c r="D65" s="554"/>
      <c r="E65" s="554"/>
      <c r="F65" s="554"/>
      <c r="G65" s="554"/>
      <c r="H65" s="554"/>
      <c r="I65" s="554"/>
      <c r="J65" s="554"/>
      <c r="K65" s="554"/>
      <c r="L65" s="554"/>
      <c r="M65" s="554"/>
      <c r="N65" s="554"/>
      <c r="O65" s="555"/>
      <c r="P65" s="555"/>
      <c r="Q65" s="556"/>
      <c r="R65" s="540"/>
      <c r="S65" s="557"/>
    </row>
    <row r="66" spans="1:19" ht="20.25">
      <c r="A66" s="553" t="s">
        <v>1116</v>
      </c>
      <c r="B66" s="332"/>
      <c r="C66" s="549"/>
      <c r="D66" s="554"/>
      <c r="E66" s="554"/>
      <c r="F66" s="554"/>
      <c r="G66" s="554"/>
      <c r="H66" s="554"/>
      <c r="I66" s="554"/>
      <c r="J66" s="554"/>
      <c r="K66" s="554"/>
      <c r="L66" s="554"/>
      <c r="M66" s="554"/>
      <c r="N66" s="554"/>
      <c r="O66" s="555"/>
      <c r="P66" s="555"/>
      <c r="Q66" s="556"/>
      <c r="R66" s="540"/>
      <c r="S66" s="557"/>
    </row>
    <row r="67" spans="1:19" ht="20.25">
      <c r="A67" s="528" t="s">
        <v>1117</v>
      </c>
      <c r="B67" s="528" t="s">
        <v>1118</v>
      </c>
      <c r="C67" s="549"/>
      <c r="D67" s="557"/>
      <c r="E67" s="557"/>
      <c r="F67" s="557"/>
      <c r="G67" s="557"/>
      <c r="H67" s="557"/>
      <c r="I67" s="557"/>
      <c r="J67" s="557"/>
      <c r="K67" s="557"/>
      <c r="L67" s="557"/>
      <c r="M67" s="557"/>
      <c r="N67" s="557"/>
      <c r="O67" s="557"/>
      <c r="P67" s="557"/>
      <c r="Q67" s="556"/>
      <c r="R67" s="556"/>
      <c r="S67" s="557"/>
    </row>
  </sheetData>
  <printOptions/>
  <pageMargins left="0.75" right="0.75" top="1" bottom="1" header="0.5" footer="0.5"/>
  <pageSetup horizontalDpi="600" verticalDpi="600" orientation="portrait" paperSize="9" scale="32" r:id="rId1"/>
</worksheet>
</file>

<file path=xl/worksheets/sheet21.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 width="18.140625" style="0" customWidth="1"/>
    <col min="2" max="2" width="17.00390625" style="0" customWidth="1"/>
    <col min="3" max="3" width="19.00390625" style="0" customWidth="1"/>
    <col min="4" max="4" width="23.140625" style="0" customWidth="1"/>
    <col min="5" max="5" width="18.7109375" style="0" customWidth="1"/>
    <col min="6" max="6" width="16.421875" style="0" customWidth="1"/>
  </cols>
  <sheetData>
    <row r="1" spans="1:6" ht="15.75">
      <c r="A1" s="558" t="s">
        <v>1122</v>
      </c>
      <c r="B1" s="559"/>
      <c r="C1" s="559"/>
      <c r="D1" s="559"/>
      <c r="E1" s="559"/>
      <c r="F1" s="559"/>
    </row>
    <row r="2" spans="1:6" ht="15.75">
      <c r="A2" s="558" t="s">
        <v>1123</v>
      </c>
      <c r="B2" s="559"/>
      <c r="C2" s="559"/>
      <c r="D2" s="559"/>
      <c r="E2" s="559"/>
      <c r="F2" s="559"/>
    </row>
    <row r="3" spans="1:6" ht="15.75">
      <c r="A3" s="560" t="s">
        <v>588</v>
      </c>
      <c r="B3" s="560"/>
      <c r="C3" s="560"/>
      <c r="D3" s="560"/>
      <c r="E3" s="560"/>
      <c r="F3" s="560"/>
    </row>
    <row r="4" spans="1:6" ht="15.75">
      <c r="A4" s="561"/>
      <c r="B4" s="561"/>
      <c r="C4" s="562"/>
      <c r="D4" s="563" t="s">
        <v>1124</v>
      </c>
      <c r="E4" s="563"/>
      <c r="F4" s="564"/>
    </row>
    <row r="5" spans="1:6" ht="18">
      <c r="A5" s="565" t="s">
        <v>840</v>
      </c>
      <c r="B5" s="565"/>
      <c r="C5" s="566" t="s">
        <v>1125</v>
      </c>
      <c r="D5" s="566" t="s">
        <v>1126</v>
      </c>
      <c r="E5" s="566" t="s">
        <v>3</v>
      </c>
      <c r="F5" s="566" t="s">
        <v>839</v>
      </c>
    </row>
    <row r="6" spans="1:6" ht="15.75">
      <c r="A6" s="559" t="s">
        <v>851</v>
      </c>
      <c r="B6" s="567"/>
      <c r="C6" s="568">
        <v>118.811</v>
      </c>
      <c r="D6" s="569">
        <v>263.333</v>
      </c>
      <c r="E6" s="569">
        <v>221.391</v>
      </c>
      <c r="F6" s="569">
        <v>603.535</v>
      </c>
    </row>
    <row r="7" spans="1:6" ht="15.75">
      <c r="A7" s="559" t="s">
        <v>887</v>
      </c>
      <c r="B7" s="567"/>
      <c r="C7" s="568">
        <v>171.706</v>
      </c>
      <c r="D7" s="569">
        <v>233.181</v>
      </c>
      <c r="E7" s="569">
        <v>241.698</v>
      </c>
      <c r="F7" s="569">
        <v>646.585</v>
      </c>
    </row>
    <row r="8" spans="1:6" ht="15.75">
      <c r="A8" s="559" t="s">
        <v>888</v>
      </c>
      <c r="B8" s="567"/>
      <c r="C8" s="568">
        <v>159.05100000000002</v>
      </c>
      <c r="D8" s="569">
        <v>311.102</v>
      </c>
      <c r="E8" s="569">
        <v>311.68</v>
      </c>
      <c r="F8" s="569">
        <v>781.8330000000001</v>
      </c>
    </row>
    <row r="9" spans="1:6" ht="15.75">
      <c r="A9" s="559" t="s">
        <v>974</v>
      </c>
      <c r="B9" s="567"/>
      <c r="C9" s="568">
        <v>188.061</v>
      </c>
      <c r="D9" s="569">
        <v>326.864</v>
      </c>
      <c r="E9" s="569">
        <v>334.557</v>
      </c>
      <c r="F9" s="569">
        <v>849.482</v>
      </c>
    </row>
    <row r="10" spans="1:6" ht="15.75">
      <c r="A10" s="559" t="s">
        <v>903</v>
      </c>
      <c r="B10" s="567"/>
      <c r="C10" s="568">
        <v>198.586</v>
      </c>
      <c r="D10" s="568">
        <v>291.323</v>
      </c>
      <c r="E10" s="569">
        <v>453.12800000000004</v>
      </c>
      <c r="F10" s="569">
        <v>943.037</v>
      </c>
    </row>
    <row r="11" spans="1:6" ht="15.75">
      <c r="A11" s="559" t="s">
        <v>904</v>
      </c>
      <c r="B11" s="567"/>
      <c r="C11" s="568">
        <v>254.406</v>
      </c>
      <c r="D11" s="568">
        <v>448.96</v>
      </c>
      <c r="E11" s="569">
        <v>676.577</v>
      </c>
      <c r="F11" s="569">
        <v>1379.943</v>
      </c>
    </row>
    <row r="12" spans="1:6" ht="15.75">
      <c r="A12" s="570">
        <v>1999</v>
      </c>
      <c r="B12" s="571"/>
      <c r="C12" s="568">
        <v>373.197</v>
      </c>
      <c r="D12" s="572">
        <v>623.088</v>
      </c>
      <c r="E12" s="569">
        <v>998.725</v>
      </c>
      <c r="F12" s="569">
        <v>1995.01</v>
      </c>
    </row>
    <row r="13" spans="1:6" ht="15.75">
      <c r="A13" s="573">
        <v>2000</v>
      </c>
      <c r="B13" s="568"/>
      <c r="C13" s="568">
        <v>417.409</v>
      </c>
      <c r="D13" s="572">
        <v>794.806</v>
      </c>
      <c r="E13" s="569">
        <v>1217.35</v>
      </c>
      <c r="F13" s="569">
        <v>2429.565</v>
      </c>
    </row>
    <row r="14" spans="1:6" ht="15.75">
      <c r="A14" s="573">
        <v>2001</v>
      </c>
      <c r="B14" s="572"/>
      <c r="C14" s="568">
        <v>481.489</v>
      </c>
      <c r="D14" s="572">
        <v>989.081</v>
      </c>
      <c r="E14" s="569">
        <v>1477.306</v>
      </c>
      <c r="F14" s="569">
        <v>2947.8759999999997</v>
      </c>
    </row>
    <row r="15" spans="1:6" ht="15.75">
      <c r="A15" s="573">
        <v>2002</v>
      </c>
      <c r="B15" s="572"/>
      <c r="C15" s="574">
        <v>555.01</v>
      </c>
      <c r="D15" s="574">
        <v>1160.189</v>
      </c>
      <c r="E15" s="569">
        <v>1845.602</v>
      </c>
      <c r="F15" s="574">
        <v>3560.8010000000004</v>
      </c>
    </row>
    <row r="16" spans="1:6" ht="15.75">
      <c r="A16" s="567"/>
      <c r="B16" s="572"/>
      <c r="C16" s="574"/>
      <c r="D16" s="574"/>
      <c r="E16" s="569"/>
      <c r="F16" s="574"/>
    </row>
    <row r="17" spans="1:6" ht="15.75">
      <c r="A17" s="573">
        <v>2003</v>
      </c>
      <c r="B17" s="571" t="s">
        <v>591</v>
      </c>
      <c r="C17" s="574">
        <v>557.1</v>
      </c>
      <c r="D17" s="574">
        <v>1169.3</v>
      </c>
      <c r="E17" s="569">
        <v>1811.1</v>
      </c>
      <c r="F17" s="574">
        <v>3537.4</v>
      </c>
    </row>
    <row r="18" spans="1:6" ht="15.75">
      <c r="A18" s="567"/>
      <c r="B18" s="572" t="s">
        <v>592</v>
      </c>
      <c r="C18" s="574">
        <v>567</v>
      </c>
      <c r="D18" s="574">
        <v>1178.5</v>
      </c>
      <c r="E18" s="569">
        <v>1805.5</v>
      </c>
      <c r="F18" s="574">
        <v>3551</v>
      </c>
    </row>
    <row r="19" spans="1:6" ht="15.75">
      <c r="A19" s="567"/>
      <c r="B19" s="572" t="s">
        <v>593</v>
      </c>
      <c r="C19" s="574">
        <v>573.6</v>
      </c>
      <c r="D19" s="574">
        <v>1172.6</v>
      </c>
      <c r="E19" s="569">
        <v>1802.6</v>
      </c>
      <c r="F19" s="574">
        <v>3548.7</v>
      </c>
    </row>
    <row r="20" spans="1:6" ht="15.75">
      <c r="A20" s="567"/>
      <c r="B20" s="572" t="s">
        <v>594</v>
      </c>
      <c r="C20" s="574">
        <v>586.8</v>
      </c>
      <c r="D20" s="574">
        <v>1176.7</v>
      </c>
      <c r="E20" s="569">
        <v>1838.9</v>
      </c>
      <c r="F20" s="574">
        <v>3602.4</v>
      </c>
    </row>
    <row r="21" spans="1:6" ht="15.75">
      <c r="A21" s="567"/>
      <c r="B21" s="572" t="s">
        <v>595</v>
      </c>
      <c r="C21" s="574">
        <v>554.6</v>
      </c>
      <c r="D21" s="574">
        <v>1189.8</v>
      </c>
      <c r="E21" s="569">
        <v>1889.6</v>
      </c>
      <c r="F21" s="574">
        <v>3634</v>
      </c>
    </row>
    <row r="22" spans="1:6" ht="15.75">
      <c r="A22" s="567"/>
      <c r="B22" s="572" t="s">
        <v>596</v>
      </c>
      <c r="C22" s="574">
        <v>586.6</v>
      </c>
      <c r="D22" s="574">
        <v>1198.2</v>
      </c>
      <c r="E22" s="569">
        <v>1880.6</v>
      </c>
      <c r="F22" s="574">
        <v>3665.3</v>
      </c>
    </row>
    <row r="23" spans="1:6" ht="15.75">
      <c r="A23" s="567"/>
      <c r="B23" s="572" t="s">
        <v>597</v>
      </c>
      <c r="C23" s="574">
        <v>594.8</v>
      </c>
      <c r="D23" s="574">
        <v>1201.5</v>
      </c>
      <c r="E23" s="569">
        <v>1876.1</v>
      </c>
      <c r="F23" s="574">
        <v>3672.3</v>
      </c>
    </row>
    <row r="24" spans="1:6" ht="15.75">
      <c r="A24" s="567"/>
      <c r="B24" s="572" t="s">
        <v>598</v>
      </c>
      <c r="C24" s="574">
        <v>627.8</v>
      </c>
      <c r="D24" s="574">
        <v>1171</v>
      </c>
      <c r="E24" s="569">
        <v>1951.2</v>
      </c>
      <c r="F24" s="574">
        <v>3750</v>
      </c>
    </row>
    <row r="25" spans="1:6" ht="15.75">
      <c r="A25" s="567"/>
      <c r="B25" s="572" t="s">
        <v>599</v>
      </c>
      <c r="C25" s="574">
        <v>738</v>
      </c>
      <c r="D25" s="574">
        <v>1128.6</v>
      </c>
      <c r="E25" s="569">
        <v>2027.151</v>
      </c>
      <c r="F25" s="574">
        <v>3893.751</v>
      </c>
    </row>
    <row r="26" spans="1:6" ht="15.75">
      <c r="A26" s="567"/>
      <c r="B26" s="571" t="s">
        <v>600</v>
      </c>
      <c r="C26" s="574">
        <v>744.8</v>
      </c>
      <c r="D26" s="574">
        <v>1119.1</v>
      </c>
      <c r="E26" s="569">
        <v>1980.489</v>
      </c>
      <c r="F26" s="574">
        <v>3844.389</v>
      </c>
    </row>
    <row r="27" spans="1:6" ht="15.75">
      <c r="A27" s="567"/>
      <c r="B27" s="572" t="s">
        <v>601</v>
      </c>
      <c r="C27" s="574">
        <v>747.8</v>
      </c>
      <c r="D27" s="574">
        <v>1159.3</v>
      </c>
      <c r="E27" s="569">
        <v>1957.6390000000001</v>
      </c>
      <c r="F27" s="574">
        <v>3864.739</v>
      </c>
    </row>
    <row r="28" spans="1:6" ht="15.75">
      <c r="A28" s="567"/>
      <c r="B28" s="572" t="s">
        <v>590</v>
      </c>
      <c r="C28" s="574">
        <v>766.2</v>
      </c>
      <c r="D28" s="574">
        <v>1157.6</v>
      </c>
      <c r="E28" s="569">
        <v>1919.493</v>
      </c>
      <c r="F28" s="574">
        <v>3843.2929999999997</v>
      </c>
    </row>
    <row r="29" spans="1:6" ht="15.75">
      <c r="A29" s="567"/>
      <c r="B29" s="567"/>
      <c r="C29" s="567"/>
      <c r="D29" s="567"/>
      <c r="E29" s="569"/>
      <c r="F29" s="567"/>
    </row>
    <row r="30" spans="1:6" ht="15.75">
      <c r="A30" s="575" t="s">
        <v>1127</v>
      </c>
      <c r="B30" s="567" t="s">
        <v>591</v>
      </c>
      <c r="C30" s="574">
        <v>773.609</v>
      </c>
      <c r="D30" s="574">
        <v>1152.196</v>
      </c>
      <c r="E30" s="569">
        <v>2028.683</v>
      </c>
      <c r="F30" s="574">
        <v>3954.488</v>
      </c>
    </row>
    <row r="31" spans="1:6" ht="15.75">
      <c r="A31" s="567"/>
      <c r="B31" s="567" t="s">
        <v>592</v>
      </c>
      <c r="C31" s="574">
        <v>793.656</v>
      </c>
      <c r="D31" s="574">
        <v>1142.089</v>
      </c>
      <c r="E31" s="569">
        <v>1989.866</v>
      </c>
      <c r="F31" s="574">
        <v>3925.611</v>
      </c>
    </row>
    <row r="32" spans="1:6" ht="15.75">
      <c r="A32" s="567"/>
      <c r="B32" s="567" t="s">
        <v>593</v>
      </c>
      <c r="C32" s="574">
        <v>812.202</v>
      </c>
      <c r="D32" s="574">
        <v>1143.024</v>
      </c>
      <c r="E32" s="569">
        <v>1987.19</v>
      </c>
      <c r="F32" s="574">
        <v>3942.4159999999997</v>
      </c>
    </row>
    <row r="33" spans="1:6" ht="15.75">
      <c r="A33" s="567"/>
      <c r="B33" s="572" t="s">
        <v>594</v>
      </c>
      <c r="C33" s="568">
        <v>831.664</v>
      </c>
      <c r="D33" s="568">
        <v>1138.171</v>
      </c>
      <c r="E33" s="569">
        <v>2236.6270000000004</v>
      </c>
      <c r="F33" s="574">
        <v>4206.462</v>
      </c>
    </row>
    <row r="34" spans="1:6" ht="15.75">
      <c r="A34" s="567"/>
      <c r="B34" s="572" t="s">
        <v>595</v>
      </c>
      <c r="C34" s="568">
        <v>842.9</v>
      </c>
      <c r="D34" s="568">
        <v>1137.7</v>
      </c>
      <c r="E34" s="569">
        <v>2347.6710000000003</v>
      </c>
      <c r="F34" s="574">
        <v>4328.271000000001</v>
      </c>
    </row>
    <row r="35" spans="1:6" ht="15.75">
      <c r="A35" s="567"/>
      <c r="B35" s="572" t="s">
        <v>596</v>
      </c>
      <c r="C35" s="574">
        <v>848.1</v>
      </c>
      <c r="D35" s="574">
        <v>1127.8</v>
      </c>
      <c r="E35" s="569">
        <v>2386.922</v>
      </c>
      <c r="F35" s="574">
        <v>4362.822</v>
      </c>
    </row>
    <row r="36" spans="1:6" ht="15.75">
      <c r="A36" s="567"/>
      <c r="B36" s="572" t="s">
        <v>597</v>
      </c>
      <c r="C36" s="574">
        <v>860.4</v>
      </c>
      <c r="D36" s="574">
        <v>1118</v>
      </c>
      <c r="E36" s="569">
        <v>2473.4530000000004</v>
      </c>
      <c r="F36" s="574">
        <v>4451.853000000001</v>
      </c>
    </row>
    <row r="37" spans="1:6" ht="15.75">
      <c r="A37" s="567"/>
      <c r="B37" s="572" t="s">
        <v>598</v>
      </c>
      <c r="C37" s="574">
        <v>983.4</v>
      </c>
      <c r="D37" s="574">
        <v>1117.7</v>
      </c>
      <c r="E37" s="569">
        <v>2492.536</v>
      </c>
      <c r="F37" s="574">
        <v>4593.636</v>
      </c>
    </row>
    <row r="38" spans="1:6" ht="15.75">
      <c r="A38" s="567"/>
      <c r="B38" s="572" t="s">
        <v>599</v>
      </c>
      <c r="C38" s="574">
        <v>1007.5</v>
      </c>
      <c r="D38" s="574">
        <v>1122.9</v>
      </c>
      <c r="E38" s="569">
        <v>2595.8019999999997</v>
      </c>
      <c r="F38" s="574">
        <v>4726.201999999999</v>
      </c>
    </row>
    <row r="39" spans="1:6" ht="15.75">
      <c r="A39" s="567"/>
      <c r="B39" s="571" t="s">
        <v>600</v>
      </c>
      <c r="C39" s="574">
        <v>1028.457</v>
      </c>
      <c r="D39" s="574">
        <v>1114.502</v>
      </c>
      <c r="E39" s="569">
        <v>2600.465</v>
      </c>
      <c r="F39" s="574">
        <v>4743.424</v>
      </c>
    </row>
    <row r="40" spans="1:6" ht="15.75">
      <c r="A40" s="567"/>
      <c r="B40" s="572" t="s">
        <v>601</v>
      </c>
      <c r="C40" s="574">
        <v>1044.715</v>
      </c>
      <c r="D40" s="574">
        <v>1111.761</v>
      </c>
      <c r="E40" s="569">
        <v>2599.898</v>
      </c>
      <c r="F40" s="574">
        <v>4756.374</v>
      </c>
    </row>
    <row r="41" spans="1:6" ht="15.75">
      <c r="A41" s="567"/>
      <c r="B41" s="572" t="s">
        <v>590</v>
      </c>
      <c r="C41" s="574">
        <v>1051.552</v>
      </c>
      <c r="D41" s="574">
        <v>1097.703</v>
      </c>
      <c r="E41" s="569">
        <v>2716.7889999999998</v>
      </c>
      <c r="F41" s="574">
        <v>4866.044</v>
      </c>
    </row>
    <row r="42" spans="1:6" ht="15.75">
      <c r="A42" s="567"/>
      <c r="B42" s="572"/>
      <c r="C42" s="574"/>
      <c r="D42" s="574"/>
      <c r="E42" s="569"/>
      <c r="F42" s="574"/>
    </row>
    <row r="43" spans="1:6" ht="15.75">
      <c r="A43" s="575" t="s">
        <v>1128</v>
      </c>
      <c r="B43" s="567" t="s">
        <v>591</v>
      </c>
      <c r="C43" s="574">
        <v>1064.973</v>
      </c>
      <c r="D43" s="574">
        <v>1093.271</v>
      </c>
      <c r="E43" s="568">
        <v>2709.228</v>
      </c>
      <c r="F43" s="574">
        <v>4867.472</v>
      </c>
    </row>
    <row r="44" spans="1:6" ht="15.75">
      <c r="A44" s="567"/>
      <c r="B44" s="567" t="s">
        <v>592</v>
      </c>
      <c r="C44" s="574">
        <v>1056.939</v>
      </c>
      <c r="D44" s="574">
        <v>1082.908</v>
      </c>
      <c r="E44" s="568">
        <v>2747.8869999999997</v>
      </c>
      <c r="F44" s="574">
        <v>4887.7339999999995</v>
      </c>
    </row>
    <row r="45" spans="1:6" ht="15.75">
      <c r="A45" s="567"/>
      <c r="B45" s="567" t="s">
        <v>593</v>
      </c>
      <c r="C45" s="574">
        <v>1066.049</v>
      </c>
      <c r="D45" s="574">
        <v>1069.174</v>
      </c>
      <c r="E45" s="568">
        <v>2750.697</v>
      </c>
      <c r="F45" s="574">
        <v>4885.92</v>
      </c>
    </row>
    <row r="46" spans="1:6" ht="15.75">
      <c r="A46" s="567"/>
      <c r="B46" s="567" t="s">
        <v>594</v>
      </c>
      <c r="C46" s="568">
        <v>1071.815</v>
      </c>
      <c r="D46" s="568">
        <v>1061.121</v>
      </c>
      <c r="E46" s="568">
        <v>2758.934</v>
      </c>
      <c r="F46" s="568">
        <v>4891.87</v>
      </c>
    </row>
    <row r="47" spans="1:6" ht="15.75">
      <c r="A47" s="567"/>
      <c r="B47" s="567" t="s">
        <v>595</v>
      </c>
      <c r="C47" s="568">
        <v>1106.265</v>
      </c>
      <c r="D47" s="568">
        <v>1074.797</v>
      </c>
      <c r="E47" s="568">
        <v>2794.415</v>
      </c>
      <c r="F47" s="568">
        <v>4975.477</v>
      </c>
    </row>
    <row r="48" spans="1:6" ht="15.75">
      <c r="A48" s="404"/>
      <c r="B48" s="567" t="s">
        <v>596</v>
      </c>
      <c r="C48" s="152">
        <v>1122.372</v>
      </c>
      <c r="D48" s="152">
        <v>1066.866</v>
      </c>
      <c r="E48" s="152">
        <v>2883.977</v>
      </c>
      <c r="F48" s="152">
        <v>5073.215</v>
      </c>
    </row>
    <row r="49" spans="1:6" ht="15.75">
      <c r="A49" s="333"/>
      <c r="B49" s="567" t="s">
        <v>597</v>
      </c>
      <c r="C49" s="152">
        <v>1140.234</v>
      </c>
      <c r="D49" s="152">
        <v>1061.925</v>
      </c>
      <c r="E49" s="152">
        <v>2772.12</v>
      </c>
      <c r="F49" s="152">
        <v>4974.2789999999995</v>
      </c>
    </row>
    <row r="50" spans="1:6" ht="15.75">
      <c r="A50" s="333"/>
      <c r="B50" s="567" t="s">
        <v>598</v>
      </c>
      <c r="C50" s="152">
        <v>1168.282</v>
      </c>
      <c r="D50" s="152">
        <v>922.737</v>
      </c>
      <c r="E50" s="152">
        <v>2966.6940000000004</v>
      </c>
      <c r="F50" s="152">
        <v>5057.713</v>
      </c>
    </row>
    <row r="51" spans="1:6" ht="15.75">
      <c r="A51" s="333"/>
      <c r="B51" s="567" t="s">
        <v>599</v>
      </c>
      <c r="C51" s="152">
        <v>1214.399</v>
      </c>
      <c r="D51" s="152">
        <v>908.975</v>
      </c>
      <c r="E51" s="152">
        <v>3090.541</v>
      </c>
      <c r="F51" s="152">
        <v>5213.915</v>
      </c>
    </row>
    <row r="52" spans="1:6" ht="15.75">
      <c r="A52" s="333"/>
      <c r="B52" s="571" t="s">
        <v>600</v>
      </c>
      <c r="C52" s="568">
        <v>1231.247</v>
      </c>
      <c r="D52" s="568">
        <v>898.517</v>
      </c>
      <c r="E52" s="152">
        <v>3087.725</v>
      </c>
      <c r="F52" s="152">
        <v>5217.489</v>
      </c>
    </row>
    <row r="53" spans="1:6" ht="15.75">
      <c r="A53" s="333"/>
      <c r="B53" s="572" t="s">
        <v>601</v>
      </c>
      <c r="C53" s="568">
        <v>1239.918</v>
      </c>
      <c r="D53" s="568">
        <v>900.928</v>
      </c>
      <c r="E53" s="152">
        <v>3164.7839999999997</v>
      </c>
      <c r="F53" s="152">
        <v>5305.63</v>
      </c>
    </row>
    <row r="54" spans="1:6" ht="15.75">
      <c r="A54" s="333"/>
      <c r="B54" s="572" t="s">
        <v>590</v>
      </c>
      <c r="C54" s="568">
        <v>1197.466</v>
      </c>
      <c r="D54" s="568">
        <v>889.107</v>
      </c>
      <c r="E54" s="152">
        <v>3233.8630000000003</v>
      </c>
      <c r="F54" s="152">
        <v>5320.436</v>
      </c>
    </row>
    <row r="55" spans="1:6" ht="15.75">
      <c r="A55" s="333"/>
      <c r="B55" s="572"/>
      <c r="C55" s="568"/>
      <c r="D55" s="568"/>
      <c r="E55" s="152"/>
      <c r="F55" s="152"/>
    </row>
    <row r="56" spans="1:6" ht="15.75">
      <c r="A56" s="575" t="s">
        <v>1129</v>
      </c>
      <c r="B56" s="567" t="s">
        <v>591</v>
      </c>
      <c r="C56" s="568">
        <v>1285.364</v>
      </c>
      <c r="D56" s="568">
        <v>909.312</v>
      </c>
      <c r="E56" s="152">
        <v>3185.311</v>
      </c>
      <c r="F56" s="152">
        <v>5379.987</v>
      </c>
    </row>
    <row r="57" spans="1:6" ht="15.75">
      <c r="A57" s="575"/>
      <c r="B57" s="567" t="s">
        <v>592</v>
      </c>
      <c r="C57" s="152">
        <v>1286.811</v>
      </c>
      <c r="D57" s="152">
        <v>870.474</v>
      </c>
      <c r="E57" s="152">
        <v>3172.7369999999996</v>
      </c>
      <c r="F57" s="152">
        <v>5330.021999999999</v>
      </c>
    </row>
    <row r="58" spans="1:6" ht="15.75">
      <c r="A58" s="575"/>
      <c r="B58" s="567" t="s">
        <v>593</v>
      </c>
      <c r="C58" s="51">
        <v>1298.472</v>
      </c>
      <c r="D58" s="152">
        <v>857.978</v>
      </c>
      <c r="E58" s="152">
        <v>3295.805</v>
      </c>
      <c r="F58" s="51">
        <v>5452.254999999999</v>
      </c>
    </row>
    <row r="59" spans="1:6" ht="15.75">
      <c r="A59" s="575"/>
      <c r="B59" s="567" t="s">
        <v>594</v>
      </c>
      <c r="C59" s="152">
        <v>1320.651</v>
      </c>
      <c r="D59" s="152">
        <v>867.849</v>
      </c>
      <c r="E59" s="152">
        <v>3315.7620000000006</v>
      </c>
      <c r="F59" s="152">
        <v>5504.262000000001</v>
      </c>
    </row>
    <row r="60" spans="1:6" ht="15.75">
      <c r="A60" s="333"/>
      <c r="B60" s="567" t="s">
        <v>595</v>
      </c>
      <c r="C60" s="152">
        <v>1339.875</v>
      </c>
      <c r="D60" s="152">
        <v>856.166</v>
      </c>
      <c r="E60" s="152">
        <v>3396.4790000000003</v>
      </c>
      <c r="F60" s="152">
        <v>5592.52</v>
      </c>
    </row>
    <row r="61" spans="1:6" ht="15.75">
      <c r="A61" s="576" t="s">
        <v>0</v>
      </c>
      <c r="B61" s="576"/>
      <c r="C61" s="576"/>
      <c r="D61" s="576"/>
      <c r="E61" s="576"/>
      <c r="F61" s="576"/>
    </row>
    <row r="62" spans="1:6" ht="15.75">
      <c r="A62" s="571" t="s">
        <v>1</v>
      </c>
      <c r="B62" s="567"/>
      <c r="C62" s="567"/>
      <c r="D62" s="567"/>
      <c r="E62" s="567"/>
      <c r="F62" s="567"/>
    </row>
    <row r="63" spans="1:6" ht="15.75">
      <c r="A63" s="567" t="s">
        <v>2</v>
      </c>
      <c r="B63" s="567"/>
      <c r="C63" s="567"/>
      <c r="D63" s="567"/>
      <c r="E63" s="567"/>
      <c r="F63" s="567"/>
    </row>
  </sheetData>
  <printOptions/>
  <pageMargins left="0.75" right="0.75" top="1" bottom="1" header="0.5" footer="0.5"/>
  <pageSetup horizontalDpi="600" verticalDpi="600" orientation="portrait" paperSize="9" scale="72" r:id="rId1"/>
</worksheet>
</file>

<file path=xl/worksheets/sheet22.xml><?xml version="1.0" encoding="utf-8"?>
<worksheet xmlns="http://schemas.openxmlformats.org/spreadsheetml/2006/main" xmlns:r="http://schemas.openxmlformats.org/officeDocument/2006/relationships">
  <dimension ref="A1:G64"/>
  <sheetViews>
    <sheetView workbookViewId="0" topLeftCell="A1">
      <selection activeCell="A1" sqref="A1"/>
    </sheetView>
  </sheetViews>
  <sheetFormatPr defaultColWidth="9.140625" defaultRowHeight="12.75"/>
  <cols>
    <col min="1" max="1" width="17.140625" style="0" customWidth="1"/>
    <col min="2" max="2" width="17.28125" style="0" customWidth="1"/>
    <col min="3" max="3" width="17.8515625" style="0" customWidth="1"/>
    <col min="4" max="4" width="18.7109375" style="0" customWidth="1"/>
    <col min="5" max="5" width="17.140625" style="0" customWidth="1"/>
    <col min="6" max="6" width="15.421875" style="0" customWidth="1"/>
    <col min="7" max="7" width="17.421875" style="0" customWidth="1"/>
  </cols>
  <sheetData>
    <row r="1" spans="1:7" ht="15.75">
      <c r="A1" s="487" t="s">
        <v>4</v>
      </c>
      <c r="B1" s="487"/>
      <c r="C1" s="487"/>
      <c r="D1" s="487"/>
      <c r="E1" s="487"/>
      <c r="F1" s="487"/>
      <c r="G1" s="487"/>
    </row>
    <row r="2" spans="1:7" ht="15.75">
      <c r="A2" s="487"/>
      <c r="B2" s="487"/>
      <c r="C2" s="487"/>
      <c r="D2" s="487"/>
      <c r="E2" s="487"/>
      <c r="F2" s="487"/>
      <c r="G2" s="487"/>
    </row>
    <row r="3" spans="1:7" ht="15.75">
      <c r="A3" s="487" t="s">
        <v>5</v>
      </c>
      <c r="B3" s="487"/>
      <c r="C3" s="487"/>
      <c r="D3" s="487"/>
      <c r="E3" s="487"/>
      <c r="F3" s="487"/>
      <c r="G3" s="487"/>
    </row>
    <row r="4" spans="1:7" ht="15.75">
      <c r="A4" s="487" t="s">
        <v>588</v>
      </c>
      <c r="B4" s="487"/>
      <c r="C4" s="487"/>
      <c r="D4" s="487"/>
      <c r="E4" s="487"/>
      <c r="F4" s="487"/>
      <c r="G4" s="487"/>
    </row>
    <row r="5" spans="1:7" ht="15.75">
      <c r="A5" s="577"/>
      <c r="B5" s="577"/>
      <c r="C5" s="578" t="s">
        <v>836</v>
      </c>
      <c r="D5" s="578" t="s">
        <v>836</v>
      </c>
      <c r="E5" s="578" t="s">
        <v>6</v>
      </c>
      <c r="F5" s="578" t="s">
        <v>7</v>
      </c>
      <c r="G5" s="578" t="s">
        <v>6</v>
      </c>
    </row>
    <row r="6" spans="1:7" ht="15.75">
      <c r="A6" s="561"/>
      <c r="B6" s="561"/>
      <c r="C6" s="563" t="s">
        <v>967</v>
      </c>
      <c r="D6" s="563" t="s">
        <v>8</v>
      </c>
      <c r="E6" s="563" t="s">
        <v>9</v>
      </c>
      <c r="F6" s="563" t="s">
        <v>849</v>
      </c>
      <c r="G6" s="563" t="s">
        <v>10</v>
      </c>
    </row>
    <row r="7" spans="1:7" ht="15.75">
      <c r="A7" s="565" t="s">
        <v>840</v>
      </c>
      <c r="B7" s="565"/>
      <c r="C7" s="579" t="s">
        <v>992</v>
      </c>
      <c r="D7" s="579" t="s">
        <v>993</v>
      </c>
      <c r="E7" s="579" t="s">
        <v>994</v>
      </c>
      <c r="F7" s="579" t="s">
        <v>995</v>
      </c>
      <c r="G7" s="579" t="s">
        <v>996</v>
      </c>
    </row>
    <row r="8" spans="1:7" ht="18">
      <c r="A8" s="580" t="s">
        <v>16</v>
      </c>
      <c r="B8" s="404"/>
      <c r="C8" s="581">
        <v>2217.6</v>
      </c>
      <c r="D8" s="581">
        <v>1846.8</v>
      </c>
      <c r="E8" s="582">
        <v>0.8327922077922078</v>
      </c>
      <c r="F8" s="581">
        <v>786.568</v>
      </c>
      <c r="G8" s="582">
        <v>0.3546933621933622</v>
      </c>
    </row>
    <row r="9" spans="1:7" ht="15.75">
      <c r="A9" s="487" t="s">
        <v>11</v>
      </c>
      <c r="B9" s="404"/>
      <c r="C9" s="581">
        <v>2465.241</v>
      </c>
      <c r="D9" s="581">
        <v>1778.9</v>
      </c>
      <c r="E9" s="582">
        <v>0.7215927367750253</v>
      </c>
      <c r="F9" s="581">
        <v>1113.501</v>
      </c>
      <c r="G9" s="582">
        <v>0.45168038337833905</v>
      </c>
    </row>
    <row r="10" spans="1:7" ht="15.75">
      <c r="A10" s="487" t="s">
        <v>12</v>
      </c>
      <c r="B10" s="404"/>
      <c r="C10" s="581">
        <v>2972.088</v>
      </c>
      <c r="D10" s="581">
        <v>1798.471</v>
      </c>
      <c r="E10" s="582">
        <v>0.6051203732863899</v>
      </c>
      <c r="F10" s="581">
        <v>1503.8990000000001</v>
      </c>
      <c r="G10" s="582">
        <v>0.5060075610143441</v>
      </c>
    </row>
    <row r="11" spans="1:7" ht="15.75">
      <c r="A11" s="487" t="s">
        <v>13</v>
      </c>
      <c r="B11" s="583"/>
      <c r="C11" s="152">
        <v>3841.545</v>
      </c>
      <c r="D11" s="152">
        <v>1899.609</v>
      </c>
      <c r="E11" s="584">
        <v>0.49449088843160754</v>
      </c>
      <c r="F11" s="152">
        <v>1959.827</v>
      </c>
      <c r="G11" s="585">
        <v>0.5101663523400091</v>
      </c>
    </row>
    <row r="12" spans="1:7" ht="15.75">
      <c r="A12" s="487" t="s">
        <v>14</v>
      </c>
      <c r="B12" s="583"/>
      <c r="C12" s="152">
        <v>5423.9</v>
      </c>
      <c r="D12" s="152">
        <v>2965.1</v>
      </c>
      <c r="E12" s="584">
        <v>0.5</v>
      </c>
      <c r="F12" s="152">
        <v>1917.1</v>
      </c>
      <c r="G12" s="584">
        <v>0.4</v>
      </c>
    </row>
    <row r="13" spans="1:7" ht="15.75">
      <c r="A13" s="586">
        <v>1999</v>
      </c>
      <c r="B13" s="583"/>
      <c r="C13" s="152">
        <v>6756.485</v>
      </c>
      <c r="D13" s="152">
        <v>4190.938999999999</v>
      </c>
      <c r="E13" s="584">
        <v>0.6202839198192551</v>
      </c>
      <c r="F13" s="152">
        <v>2241.633</v>
      </c>
      <c r="G13" s="584">
        <v>0.33177502799162584</v>
      </c>
    </row>
    <row r="14" spans="1:7" ht="15.75">
      <c r="A14" s="586">
        <v>2000</v>
      </c>
      <c r="B14" s="152"/>
      <c r="C14" s="152">
        <v>6912.284</v>
      </c>
      <c r="D14" s="152">
        <v>4932.722</v>
      </c>
      <c r="E14" s="584">
        <v>0.7136168016244703</v>
      </c>
      <c r="F14" s="152">
        <v>1609.187</v>
      </c>
      <c r="G14" s="584">
        <v>0.2328010538918829</v>
      </c>
    </row>
    <row r="15" spans="1:7" ht="15.75">
      <c r="A15" s="586">
        <v>2001</v>
      </c>
      <c r="B15" s="154"/>
      <c r="C15" s="152">
        <v>9233.45</v>
      </c>
      <c r="D15" s="152">
        <v>5461.917</v>
      </c>
      <c r="E15" s="584">
        <v>0.5915358831206103</v>
      </c>
      <c r="F15" s="152">
        <v>2612.7520000000004</v>
      </c>
      <c r="G15" s="584">
        <v>0.28296595530381385</v>
      </c>
    </row>
    <row r="16" spans="1:7" ht="15.75">
      <c r="A16" s="587">
        <v>2002</v>
      </c>
      <c r="B16" s="487"/>
      <c r="C16" s="154">
        <v>8982.871</v>
      </c>
      <c r="D16" s="154">
        <v>6627.57</v>
      </c>
      <c r="E16" s="588">
        <v>0.7378008656697842</v>
      </c>
      <c r="F16" s="154">
        <v>2187.563</v>
      </c>
      <c r="G16" s="588">
        <v>0.243526039726052</v>
      </c>
    </row>
    <row r="17" spans="1:7" ht="15.75">
      <c r="A17" s="486"/>
      <c r="B17" s="154"/>
      <c r="C17" s="154"/>
      <c r="D17" s="154"/>
      <c r="E17" s="588"/>
      <c r="F17" s="154"/>
      <c r="G17" s="588"/>
    </row>
    <row r="18" spans="1:7" ht="15.75">
      <c r="A18" s="587">
        <v>2003</v>
      </c>
      <c r="B18" s="485" t="s">
        <v>591</v>
      </c>
      <c r="C18" s="154">
        <v>9454.343</v>
      </c>
      <c r="D18" s="154">
        <v>6464.763</v>
      </c>
      <c r="E18" s="588">
        <v>0.6837876518759685</v>
      </c>
      <c r="F18" s="154">
        <v>2485.403</v>
      </c>
      <c r="G18" s="588">
        <v>0.2628847927349367</v>
      </c>
    </row>
    <row r="19" spans="1:7" ht="15.75">
      <c r="A19" s="587"/>
      <c r="B19" s="485" t="s">
        <v>592</v>
      </c>
      <c r="C19" s="154">
        <v>9416.748</v>
      </c>
      <c r="D19" s="154">
        <v>6649.956</v>
      </c>
      <c r="E19" s="588">
        <v>0.7061839182698741</v>
      </c>
      <c r="F19" s="154">
        <v>2382.6440000000002</v>
      </c>
      <c r="G19" s="588">
        <v>0.25302195619974116</v>
      </c>
    </row>
    <row r="20" spans="1:7" ht="15.75">
      <c r="A20" s="486"/>
      <c r="B20" s="188" t="s">
        <v>593</v>
      </c>
      <c r="C20" s="154">
        <v>9495.141</v>
      </c>
      <c r="D20" s="154">
        <v>6571.718999999999</v>
      </c>
      <c r="E20" s="588">
        <v>0.6921138927794752</v>
      </c>
      <c r="F20" s="154">
        <v>2332.6220000000003</v>
      </c>
      <c r="G20" s="588">
        <v>0.24566480897966658</v>
      </c>
    </row>
    <row r="21" spans="1:7" ht="15.75">
      <c r="A21" s="486"/>
      <c r="B21" s="188" t="s">
        <v>594</v>
      </c>
      <c r="C21" s="154">
        <v>10004.747</v>
      </c>
      <c r="D21" s="154">
        <v>6669.36</v>
      </c>
      <c r="E21" s="588">
        <v>0.6666195556969108</v>
      </c>
      <c r="F21" s="154">
        <v>3010.4979999999996</v>
      </c>
      <c r="G21" s="588">
        <v>0.30090695946634133</v>
      </c>
    </row>
    <row r="22" spans="1:7" ht="15.75">
      <c r="A22" s="486"/>
      <c r="B22" s="188" t="s">
        <v>595</v>
      </c>
      <c r="C22" s="154">
        <v>9860.663</v>
      </c>
      <c r="D22" s="154">
        <v>6673.571</v>
      </c>
      <c r="E22" s="588">
        <v>0.6767872505124655</v>
      </c>
      <c r="F22" s="154">
        <v>2646.9849999999997</v>
      </c>
      <c r="G22" s="588">
        <v>0.2684388463534348</v>
      </c>
    </row>
    <row r="23" spans="1:7" ht="15.75">
      <c r="A23" s="486"/>
      <c r="B23" s="188" t="s">
        <v>596</v>
      </c>
      <c r="C23" s="154">
        <v>9451.81</v>
      </c>
      <c r="D23" s="154">
        <v>6841.28</v>
      </c>
      <c r="E23" s="588">
        <v>0.723806339738103</v>
      </c>
      <c r="F23" s="154">
        <v>2290.457</v>
      </c>
      <c r="G23" s="588">
        <v>0.24232998758967855</v>
      </c>
    </row>
    <row r="24" spans="1:7" ht="15.75">
      <c r="A24" s="486"/>
      <c r="B24" s="188" t="s">
        <v>597</v>
      </c>
      <c r="C24" s="154">
        <v>10239.874</v>
      </c>
      <c r="D24" s="154">
        <v>6909.336</v>
      </c>
      <c r="E24" s="588">
        <v>0.6747481463150816</v>
      </c>
      <c r="F24" s="154">
        <v>2832.328</v>
      </c>
      <c r="G24" s="588">
        <v>0.27659793470114963</v>
      </c>
    </row>
    <row r="25" spans="1:7" ht="15.75">
      <c r="A25" s="486"/>
      <c r="B25" s="188" t="s">
        <v>598</v>
      </c>
      <c r="C25" s="154">
        <v>10222.008</v>
      </c>
      <c r="D25" s="154">
        <v>7079.491000000001</v>
      </c>
      <c r="E25" s="588">
        <v>0.6925734161037637</v>
      </c>
      <c r="F25" s="154">
        <v>2834.6459999999997</v>
      </c>
      <c r="G25" s="588">
        <v>0.2773081375009685</v>
      </c>
    </row>
    <row r="26" spans="1:7" ht="15.75">
      <c r="A26" s="486"/>
      <c r="B26" s="188" t="s">
        <v>599</v>
      </c>
      <c r="C26" s="154">
        <v>10034.662999999999</v>
      </c>
      <c r="D26" s="154">
        <v>7227.817</v>
      </c>
      <c r="E26" s="588">
        <v>0.7202849761870429</v>
      </c>
      <c r="F26" s="154">
        <v>2515.85</v>
      </c>
      <c r="G26" s="588">
        <v>0.2507159433256504</v>
      </c>
    </row>
    <row r="27" spans="1:7" ht="15.75">
      <c r="A27" s="486"/>
      <c r="B27" s="188" t="s">
        <v>600</v>
      </c>
      <c r="C27" s="154">
        <v>11247.154999999999</v>
      </c>
      <c r="D27" s="154">
        <v>7244.35</v>
      </c>
      <c r="E27" s="588">
        <v>0.6441051092476276</v>
      </c>
      <c r="F27" s="154">
        <v>3426.256</v>
      </c>
      <c r="G27" s="588">
        <v>0.3046331272219508</v>
      </c>
    </row>
    <row r="28" spans="1:7" ht="15.75">
      <c r="A28" s="486"/>
      <c r="B28" s="188" t="s">
        <v>601</v>
      </c>
      <c r="C28" s="154">
        <v>11133.663</v>
      </c>
      <c r="D28" s="154">
        <v>7270.152999999999</v>
      </c>
      <c r="E28" s="588">
        <v>0.6529884189956171</v>
      </c>
      <c r="F28" s="154">
        <v>3106.344</v>
      </c>
      <c r="G28" s="588">
        <v>0.279004672586192</v>
      </c>
    </row>
    <row r="29" spans="1:7" ht="15.75">
      <c r="A29" s="486"/>
      <c r="B29" s="188" t="s">
        <v>590</v>
      </c>
      <c r="C29" s="154">
        <v>10574.206999999999</v>
      </c>
      <c r="D29" s="154">
        <v>7289.155999999999</v>
      </c>
      <c r="E29" s="588">
        <v>0.6893335831235382</v>
      </c>
      <c r="F29" s="154">
        <v>2547.407</v>
      </c>
      <c r="G29" s="588">
        <v>0.2409076160510193</v>
      </c>
    </row>
    <row r="30" spans="1:7" ht="15.75">
      <c r="A30" s="486"/>
      <c r="B30" s="188"/>
      <c r="C30" s="154"/>
      <c r="D30" s="154"/>
      <c r="E30" s="588"/>
      <c r="F30" s="154"/>
      <c r="G30" s="588"/>
    </row>
    <row r="31" spans="1:7" ht="15.75">
      <c r="A31" s="587">
        <v>2004</v>
      </c>
      <c r="B31" s="485" t="s">
        <v>591</v>
      </c>
      <c r="C31" s="154">
        <v>11091.85</v>
      </c>
      <c r="D31" s="154">
        <v>7445.831</v>
      </c>
      <c r="E31" s="588">
        <v>0.671288468560249</v>
      </c>
      <c r="F31" s="154">
        <v>2975.162</v>
      </c>
      <c r="G31" s="588">
        <v>0.26822955593521364</v>
      </c>
    </row>
    <row r="32" spans="1:7" ht="15.75">
      <c r="A32" s="587"/>
      <c r="B32" s="485" t="s">
        <v>592</v>
      </c>
      <c r="C32" s="154">
        <v>10491.684000000001</v>
      </c>
      <c r="D32" s="154">
        <v>7387.377</v>
      </c>
      <c r="E32" s="588">
        <v>0.7041173752469098</v>
      </c>
      <c r="F32" s="154">
        <v>2354.12</v>
      </c>
      <c r="G32" s="588">
        <v>0.22437961341572998</v>
      </c>
    </row>
    <row r="33" spans="1:7" ht="15.75">
      <c r="A33" s="587"/>
      <c r="B33" s="188" t="s">
        <v>593</v>
      </c>
      <c r="C33" s="154">
        <v>10950.632999999998</v>
      </c>
      <c r="D33" s="154">
        <v>7380.974</v>
      </c>
      <c r="E33" s="588">
        <v>0.6740225884658907</v>
      </c>
      <c r="F33" s="154">
        <v>2818.761</v>
      </c>
      <c r="G33" s="588">
        <v>0.2574062156954763</v>
      </c>
    </row>
    <row r="34" spans="1:7" ht="15.75">
      <c r="A34" s="587"/>
      <c r="B34" s="188" t="s">
        <v>594</v>
      </c>
      <c r="C34" s="154">
        <v>12158.952000000001</v>
      </c>
      <c r="D34" s="154">
        <v>7736.356000000001</v>
      </c>
      <c r="E34" s="588">
        <v>0.6362683231252168</v>
      </c>
      <c r="F34" s="154">
        <v>2998.513</v>
      </c>
      <c r="G34" s="588">
        <v>0.24661327719691628</v>
      </c>
    </row>
    <row r="35" spans="1:7" ht="15.75">
      <c r="A35" s="587"/>
      <c r="B35" s="188" t="s">
        <v>595</v>
      </c>
      <c r="C35" s="154">
        <v>12831.488</v>
      </c>
      <c r="D35" s="154">
        <v>7734.704</v>
      </c>
      <c r="E35" s="588">
        <v>0.6027908844243162</v>
      </c>
      <c r="F35" s="154">
        <v>4117.257</v>
      </c>
      <c r="G35" s="588">
        <v>0.3208713595804321</v>
      </c>
    </row>
    <row r="36" spans="1:7" ht="15.75">
      <c r="A36" s="587"/>
      <c r="B36" s="188" t="s">
        <v>596</v>
      </c>
      <c r="C36" s="152">
        <v>12079.219000000001</v>
      </c>
      <c r="D36" s="152">
        <v>7749.921</v>
      </c>
      <c r="E36" s="584">
        <v>0.641591232015911</v>
      </c>
      <c r="F36" s="152">
        <v>3381.889</v>
      </c>
      <c r="G36" s="588">
        <v>0.280025184847669</v>
      </c>
    </row>
    <row r="37" spans="1:7" ht="15.75">
      <c r="A37" s="486"/>
      <c r="B37" s="188" t="s">
        <v>597</v>
      </c>
      <c r="C37" s="154">
        <v>11685.768</v>
      </c>
      <c r="D37" s="154">
        <v>7763.575</v>
      </c>
      <c r="E37" s="588">
        <v>0.6643615550129012</v>
      </c>
      <c r="F37" s="154">
        <v>3068.327</v>
      </c>
      <c r="G37" s="588">
        <v>0.26256956324992936</v>
      </c>
    </row>
    <row r="38" spans="1:7" ht="15.75">
      <c r="A38" s="486"/>
      <c r="B38" s="188" t="s">
        <v>598</v>
      </c>
      <c r="C38" s="154">
        <v>11845.283</v>
      </c>
      <c r="D38" s="154">
        <v>7990.92</v>
      </c>
      <c r="E38" s="588">
        <v>0.6746077742507292</v>
      </c>
      <c r="F38" s="154">
        <v>3071.82</v>
      </c>
      <c r="G38" s="588">
        <v>0.25932854453540705</v>
      </c>
    </row>
    <row r="39" spans="1:7" ht="15.75">
      <c r="A39" s="486"/>
      <c r="B39" s="188" t="s">
        <v>599</v>
      </c>
      <c r="C39" s="154">
        <v>11756.746</v>
      </c>
      <c r="D39" s="154">
        <v>8257.919</v>
      </c>
      <c r="E39" s="588">
        <v>0.7023983507001003</v>
      </c>
      <c r="F39" s="154">
        <v>3033.0570000000002</v>
      </c>
      <c r="G39" s="588">
        <v>0.2579843946615841</v>
      </c>
    </row>
    <row r="40" spans="1:7" ht="15.75">
      <c r="A40" s="486"/>
      <c r="B40" s="188" t="s">
        <v>600</v>
      </c>
      <c r="C40" s="154">
        <v>11614.9</v>
      </c>
      <c r="D40" s="154">
        <v>8269.137999999999</v>
      </c>
      <c r="E40" s="588">
        <v>0.7119422465970433</v>
      </c>
      <c r="F40" s="154">
        <v>2967.28</v>
      </c>
      <c r="G40" s="588">
        <v>0.2554718508123186</v>
      </c>
    </row>
    <row r="41" spans="1:7" ht="15.75">
      <c r="A41" s="486"/>
      <c r="B41" s="188" t="s">
        <v>601</v>
      </c>
      <c r="C41" s="154">
        <v>12005.5</v>
      </c>
      <c r="D41" s="154">
        <v>8415.31</v>
      </c>
      <c r="E41" s="588">
        <v>0.7009545624921909</v>
      </c>
      <c r="F41" s="154">
        <v>2962.577</v>
      </c>
      <c r="G41" s="588">
        <v>0.2467683145225105</v>
      </c>
    </row>
    <row r="42" spans="1:7" ht="15.75">
      <c r="A42" s="486"/>
      <c r="B42" s="188" t="s">
        <v>590</v>
      </c>
      <c r="C42" s="154">
        <v>11875.866</v>
      </c>
      <c r="D42" s="154">
        <v>8459.581000000002</v>
      </c>
      <c r="E42" s="588">
        <v>0.7123338205399086</v>
      </c>
      <c r="F42" s="154">
        <v>3230.9579999999996</v>
      </c>
      <c r="G42" s="588">
        <v>0.27206083328996805</v>
      </c>
    </row>
    <row r="43" spans="1:7" ht="15.75">
      <c r="A43" s="486"/>
      <c r="B43" s="188"/>
      <c r="C43" s="154"/>
      <c r="D43" s="154"/>
      <c r="E43" s="588"/>
      <c r="F43" s="154"/>
      <c r="G43" s="588"/>
    </row>
    <row r="44" spans="1:7" ht="15.75">
      <c r="A44" s="587">
        <v>2005</v>
      </c>
      <c r="B44" s="485" t="s">
        <v>591</v>
      </c>
      <c r="C44" s="154">
        <v>12579.665</v>
      </c>
      <c r="D44" s="154">
        <v>8490.306</v>
      </c>
      <c r="E44" s="588">
        <v>0.6749230603517661</v>
      </c>
      <c r="F44" s="154">
        <v>3626.205</v>
      </c>
      <c r="G44" s="588">
        <v>0.2882592660456379</v>
      </c>
    </row>
    <row r="45" spans="1:7" ht="15.75">
      <c r="A45" s="587"/>
      <c r="B45" s="485" t="s">
        <v>592</v>
      </c>
      <c r="C45" s="154">
        <v>12709.203</v>
      </c>
      <c r="D45" s="154">
        <v>8450.585</v>
      </c>
      <c r="E45" s="588">
        <v>0.6649185633434291</v>
      </c>
      <c r="F45" s="154">
        <v>3734.929</v>
      </c>
      <c r="G45" s="588">
        <v>0.29387594170932674</v>
      </c>
    </row>
    <row r="46" spans="1:7" ht="15.75">
      <c r="A46" s="587"/>
      <c r="B46" s="188" t="s">
        <v>593</v>
      </c>
      <c r="C46" s="154">
        <v>12548.963</v>
      </c>
      <c r="D46" s="154">
        <v>8466.422</v>
      </c>
      <c r="E46" s="588">
        <v>0.674671046523924</v>
      </c>
      <c r="F46" s="154">
        <v>3755.058</v>
      </c>
      <c r="G46" s="588">
        <v>0.2992325341942597</v>
      </c>
    </row>
    <row r="47" spans="1:7" ht="15.75">
      <c r="A47" s="589"/>
      <c r="B47" s="590" t="s">
        <v>594</v>
      </c>
      <c r="C47" s="154">
        <v>14483.436999999998</v>
      </c>
      <c r="D47" s="154">
        <v>8444.746000000001</v>
      </c>
      <c r="E47" s="588">
        <v>0.5830622938464124</v>
      </c>
      <c r="F47" s="154">
        <v>5466.932000000001</v>
      </c>
      <c r="G47" s="588">
        <v>0.3774609576442388</v>
      </c>
    </row>
    <row r="48" spans="1:7" ht="15.75">
      <c r="A48" s="486"/>
      <c r="B48" s="590" t="s">
        <v>595</v>
      </c>
      <c r="C48" s="154">
        <v>13074.807</v>
      </c>
      <c r="D48" s="154">
        <v>8555.391</v>
      </c>
      <c r="E48" s="588">
        <v>0.6543416663817676</v>
      </c>
      <c r="F48" s="154">
        <v>3784.278</v>
      </c>
      <c r="G48" s="588">
        <v>0.28943280004056654</v>
      </c>
    </row>
    <row r="49" spans="1:7" ht="15.75">
      <c r="A49" s="486"/>
      <c r="B49" s="590" t="s">
        <v>596</v>
      </c>
      <c r="C49" s="154">
        <v>12731.63</v>
      </c>
      <c r="D49" s="154">
        <v>8728.15</v>
      </c>
      <c r="E49" s="588">
        <v>0.6855485118559054</v>
      </c>
      <c r="F49" s="154">
        <v>4381.727</v>
      </c>
      <c r="G49" s="588">
        <v>0.3441607241178074</v>
      </c>
    </row>
    <row r="50" spans="1:7" ht="15.75">
      <c r="A50" s="332"/>
      <c r="B50" s="590" t="s">
        <v>597</v>
      </c>
      <c r="C50" s="154">
        <v>12783.909</v>
      </c>
      <c r="D50" s="154">
        <v>8703.54</v>
      </c>
      <c r="E50" s="588">
        <v>0.68081992761369</v>
      </c>
      <c r="F50" s="154">
        <v>4069.715</v>
      </c>
      <c r="G50" s="588">
        <v>0.31834668097215024</v>
      </c>
    </row>
    <row r="51" spans="1:7" ht="15.75">
      <c r="A51" s="332"/>
      <c r="B51" s="590" t="s">
        <v>598</v>
      </c>
      <c r="C51" s="154">
        <v>13297.065999999999</v>
      </c>
      <c r="D51" s="154">
        <v>8752.863</v>
      </c>
      <c r="E51" s="588">
        <v>0.6582552120896444</v>
      </c>
      <c r="F51" s="154">
        <v>4464.021</v>
      </c>
      <c r="G51" s="588">
        <v>0.33571473586729583</v>
      </c>
    </row>
    <row r="52" spans="1:7" ht="15.75">
      <c r="A52" s="332"/>
      <c r="B52" s="590" t="s">
        <v>599</v>
      </c>
      <c r="C52" s="154">
        <v>13791.07</v>
      </c>
      <c r="D52" s="154">
        <v>8992.343</v>
      </c>
      <c r="E52" s="588">
        <v>0.6520409946436354</v>
      </c>
      <c r="F52" s="154">
        <v>5021.0419999999995</v>
      </c>
      <c r="G52" s="588">
        <v>0.3640792193789169</v>
      </c>
    </row>
    <row r="53" spans="1:7" ht="15.75">
      <c r="A53" s="332"/>
      <c r="B53" s="188" t="s">
        <v>600</v>
      </c>
      <c r="C53" s="154">
        <v>13827.3</v>
      </c>
      <c r="D53" s="154">
        <v>8933.313</v>
      </c>
      <c r="E53" s="588">
        <v>0.6460634397170814</v>
      </c>
      <c r="F53" s="154">
        <v>4551.321</v>
      </c>
      <c r="G53" s="588">
        <v>0.3291547156711722</v>
      </c>
    </row>
    <row r="54" spans="1:7" ht="15.75">
      <c r="A54" s="332"/>
      <c r="B54" s="188" t="s">
        <v>601</v>
      </c>
      <c r="C54" s="154">
        <v>13758.429000000002</v>
      </c>
      <c r="D54" s="154">
        <v>8999.651</v>
      </c>
      <c r="E54" s="588">
        <v>0.6541190858345818</v>
      </c>
      <c r="F54" s="154">
        <v>4722.055</v>
      </c>
      <c r="G54" s="588">
        <v>0.3432117867526881</v>
      </c>
    </row>
    <row r="55" spans="1:7" ht="15.75">
      <c r="A55" s="332"/>
      <c r="B55" s="188" t="s">
        <v>590</v>
      </c>
      <c r="C55" s="152">
        <v>13230.597000000002</v>
      </c>
      <c r="D55" s="152">
        <v>9087.642</v>
      </c>
      <c r="E55" s="584">
        <v>0.6870516136860811</v>
      </c>
      <c r="F55" s="152">
        <v>4638.631</v>
      </c>
      <c r="G55" s="584">
        <v>0.3506937128293875</v>
      </c>
    </row>
    <row r="56" spans="1:7" ht="15.75">
      <c r="A56" s="332"/>
      <c r="B56" s="188"/>
      <c r="C56" s="154"/>
      <c r="D56" s="154"/>
      <c r="E56" s="588"/>
      <c r="F56" s="154"/>
      <c r="G56" s="588"/>
    </row>
    <row r="57" spans="1:7" ht="15.75">
      <c r="A57" s="587">
        <v>2006</v>
      </c>
      <c r="B57" s="485" t="s">
        <v>591</v>
      </c>
      <c r="C57" s="154">
        <v>13606.02</v>
      </c>
      <c r="D57" s="154">
        <v>9104.563</v>
      </c>
      <c r="E57" s="588">
        <v>0.6691569614038492</v>
      </c>
      <c r="F57" s="154">
        <v>6060.662</v>
      </c>
      <c r="G57" s="588">
        <v>0.44543973917427726</v>
      </c>
    </row>
    <row r="58" spans="1:7" ht="15.75">
      <c r="A58" s="587"/>
      <c r="B58" s="485" t="s">
        <v>592</v>
      </c>
      <c r="C58" s="154">
        <v>13930.568</v>
      </c>
      <c r="D58" s="154">
        <v>9182.946000000002</v>
      </c>
      <c r="E58" s="588">
        <v>0.6591939395435995</v>
      </c>
      <c r="F58" s="154">
        <v>5666.819</v>
      </c>
      <c r="G58" s="588">
        <v>0.40679023281749893</v>
      </c>
    </row>
    <row r="59" spans="1:7" ht="15.75">
      <c r="A59" s="587"/>
      <c r="B59" s="485" t="s">
        <v>593</v>
      </c>
      <c r="C59" s="154">
        <v>18127.533</v>
      </c>
      <c r="D59" s="591">
        <v>9366.817</v>
      </c>
      <c r="E59" s="588">
        <v>0.5167176912600296</v>
      </c>
      <c r="F59" s="154">
        <v>10530.365000000002</v>
      </c>
      <c r="G59" s="588">
        <v>0.5809044727707847</v>
      </c>
    </row>
    <row r="60" spans="1:7" ht="15.75">
      <c r="A60" s="587"/>
      <c r="B60" s="590" t="s">
        <v>594</v>
      </c>
      <c r="C60" s="154">
        <v>19364.42</v>
      </c>
      <c r="D60" s="154">
        <v>9357.935</v>
      </c>
      <c r="E60" s="588">
        <v>0.48325408145454396</v>
      </c>
      <c r="F60" s="154">
        <v>10878.1</v>
      </c>
      <c r="G60" s="588">
        <v>0.5617570781877278</v>
      </c>
    </row>
    <row r="61" spans="1:7" ht="15.75">
      <c r="A61" s="333"/>
      <c r="B61" s="590" t="s">
        <v>595</v>
      </c>
      <c r="C61" s="152">
        <v>21575.986</v>
      </c>
      <c r="D61" s="152">
        <v>9394.092</v>
      </c>
      <c r="E61" s="584">
        <v>0.4353957218919219</v>
      </c>
      <c r="F61" s="152">
        <v>13492.684</v>
      </c>
      <c r="G61" s="584">
        <v>0.6253565422224504</v>
      </c>
    </row>
    <row r="62" spans="1:7" ht="15.75">
      <c r="A62" s="592" t="s">
        <v>905</v>
      </c>
      <c r="B62" s="593" t="s">
        <v>15</v>
      </c>
      <c r="C62" s="593"/>
      <c r="D62" s="594"/>
      <c r="E62" s="594"/>
      <c r="F62" s="594"/>
      <c r="G62" s="594"/>
    </row>
    <row r="63" spans="1:7" ht="15.75">
      <c r="A63" s="595" t="s">
        <v>1023</v>
      </c>
      <c r="B63" s="485" t="s">
        <v>1037</v>
      </c>
      <c r="C63" s="485"/>
      <c r="D63" s="486"/>
      <c r="E63" s="486"/>
      <c r="F63" s="486"/>
      <c r="G63" s="486"/>
    </row>
    <row r="64" spans="1:7" ht="15.75">
      <c r="A64" s="404" t="s">
        <v>863</v>
      </c>
      <c r="B64" s="404" t="s">
        <v>978</v>
      </c>
      <c r="C64" s="404"/>
      <c r="D64" s="487"/>
      <c r="E64" s="487"/>
      <c r="F64" s="487"/>
      <c r="G64" s="487"/>
    </row>
  </sheetData>
  <printOptions/>
  <pageMargins left="0.75" right="0.75" top="1" bottom="1" header="0.5" footer="0.5"/>
  <pageSetup horizontalDpi="600" verticalDpi="600" orientation="portrait" paperSize="9" scale="71" r:id="rId1"/>
</worksheet>
</file>

<file path=xl/worksheets/sheet23.xml><?xml version="1.0" encoding="utf-8"?>
<worksheet xmlns="http://schemas.openxmlformats.org/spreadsheetml/2006/main" xmlns:r="http://schemas.openxmlformats.org/officeDocument/2006/relationships">
  <dimension ref="A1:R34"/>
  <sheetViews>
    <sheetView workbookViewId="0" topLeftCell="A1">
      <selection activeCell="A1" sqref="A1"/>
    </sheetView>
  </sheetViews>
  <sheetFormatPr defaultColWidth="9.140625" defaultRowHeight="12.75"/>
  <cols>
    <col min="1" max="1" width="17.00390625" style="0" customWidth="1"/>
    <col min="2" max="2" width="10.140625" style="0" bestFit="1" customWidth="1"/>
    <col min="3" max="3" width="10.421875" style="0" bestFit="1" customWidth="1"/>
    <col min="4" max="4" width="9.8515625" style="0" bestFit="1" customWidth="1"/>
    <col min="5" max="6" width="10.421875" style="0" bestFit="1" customWidth="1"/>
    <col min="7" max="7" width="3.28125" style="0" customWidth="1"/>
    <col min="8" max="8" width="9.421875" style="0" bestFit="1" customWidth="1"/>
    <col min="9" max="11" width="10.140625" style="0" bestFit="1" customWidth="1"/>
    <col min="12" max="12" width="3.28125" style="0" customWidth="1"/>
    <col min="13" max="13" width="10.57421875" style="0" bestFit="1" customWidth="1"/>
    <col min="14" max="14" width="10.421875" style="0" bestFit="1" customWidth="1"/>
    <col min="15" max="15" width="10.57421875" style="0" bestFit="1" customWidth="1"/>
    <col min="16" max="16" width="10.421875" style="0" bestFit="1" customWidth="1"/>
    <col min="17" max="17" width="3.140625" style="0" customWidth="1"/>
  </cols>
  <sheetData>
    <row r="1" spans="1:4" ht="15.75">
      <c r="A1" s="67" t="s">
        <v>17</v>
      </c>
      <c r="B1" s="262"/>
      <c r="C1" s="98"/>
      <c r="D1" s="98"/>
    </row>
    <row r="2" spans="1:4" ht="15.75">
      <c r="A2" s="262"/>
      <c r="B2" s="262"/>
      <c r="C2" s="98"/>
      <c r="D2" s="98"/>
    </row>
    <row r="3" spans="1:17" ht="15.75">
      <c r="A3" s="280" t="s">
        <v>32</v>
      </c>
      <c r="B3" s="262"/>
      <c r="C3" s="98"/>
      <c r="D3" s="98"/>
      <c r="J3" s="69"/>
      <c r="O3" s="69"/>
      <c r="P3" s="69"/>
      <c r="Q3" s="69"/>
    </row>
    <row r="4" spans="1:18" ht="15.75">
      <c r="A4" s="596" t="s">
        <v>775</v>
      </c>
      <c r="B4" s="263"/>
      <c r="C4" s="597" t="s">
        <v>18</v>
      </c>
      <c r="D4" s="598"/>
      <c r="E4" s="598"/>
      <c r="F4" s="598"/>
      <c r="G4" s="598"/>
      <c r="H4" s="598"/>
      <c r="I4" s="598"/>
      <c r="J4" s="74"/>
      <c r="K4" s="598"/>
      <c r="L4" s="74"/>
      <c r="M4" s="74"/>
      <c r="N4" s="74"/>
      <c r="O4" s="69"/>
      <c r="P4" s="69"/>
      <c r="Q4" s="74"/>
      <c r="R4" s="598"/>
    </row>
    <row r="5" spans="1:18" ht="15.75">
      <c r="A5" s="596"/>
      <c r="B5" s="599"/>
      <c r="C5" s="599"/>
      <c r="D5" s="599"/>
      <c r="E5" s="599"/>
      <c r="F5" s="600"/>
      <c r="J5" s="601">
        <v>2004</v>
      </c>
      <c r="K5" s="74"/>
      <c r="L5" s="306"/>
      <c r="M5" s="306"/>
      <c r="O5" s="601">
        <v>2005</v>
      </c>
      <c r="P5" s="74"/>
      <c r="R5" s="602">
        <v>2006</v>
      </c>
    </row>
    <row r="6" spans="1:18" ht="15">
      <c r="A6" s="603" t="s">
        <v>840</v>
      </c>
      <c r="B6" s="604">
        <v>1999</v>
      </c>
      <c r="C6" s="604">
        <v>2000</v>
      </c>
      <c r="D6" s="604">
        <v>2001</v>
      </c>
      <c r="E6" s="604">
        <v>2002</v>
      </c>
      <c r="F6" s="604">
        <v>2003</v>
      </c>
      <c r="G6" s="69"/>
      <c r="H6" s="605" t="s">
        <v>593</v>
      </c>
      <c r="I6" s="606" t="s">
        <v>596</v>
      </c>
      <c r="J6" s="606" t="s">
        <v>599</v>
      </c>
      <c r="K6" s="607" t="s">
        <v>590</v>
      </c>
      <c r="L6" s="69"/>
      <c r="M6" s="605" t="s">
        <v>593</v>
      </c>
      <c r="N6" s="606" t="s">
        <v>596</v>
      </c>
      <c r="O6" s="607" t="s">
        <v>599</v>
      </c>
      <c r="P6" s="607" t="s">
        <v>590</v>
      </c>
      <c r="Q6" s="69"/>
      <c r="R6" s="605" t="s">
        <v>593</v>
      </c>
    </row>
    <row r="7" spans="1:18" ht="12.75">
      <c r="A7" s="608" t="s">
        <v>19</v>
      </c>
      <c r="B7" s="609">
        <v>1001.72</v>
      </c>
      <c r="C7" s="610">
        <v>1058.047</v>
      </c>
      <c r="D7" s="610">
        <v>1097.221</v>
      </c>
      <c r="E7" s="610">
        <v>1407.437</v>
      </c>
      <c r="F7" s="610">
        <v>1876.448</v>
      </c>
      <c r="H7" s="610">
        <v>1926.147</v>
      </c>
      <c r="I7" s="610">
        <v>1680.731</v>
      </c>
      <c r="J7" s="610">
        <v>1885.135</v>
      </c>
      <c r="K7" s="610">
        <v>1840.161</v>
      </c>
      <c r="M7" s="610">
        <v>1697.451</v>
      </c>
      <c r="N7" s="610">
        <v>1987.426</v>
      </c>
      <c r="O7" s="610">
        <v>2092.793</v>
      </c>
      <c r="P7" s="610">
        <v>2029.875</v>
      </c>
      <c r="R7" s="610">
        <v>2150.263</v>
      </c>
    </row>
    <row r="8" spans="1:18" ht="12.75">
      <c r="A8" s="611" t="s">
        <v>20</v>
      </c>
      <c r="B8" s="609">
        <v>583.593</v>
      </c>
      <c r="C8" s="610">
        <v>1192.1529999999998</v>
      </c>
      <c r="D8" s="610">
        <v>1240.953</v>
      </c>
      <c r="E8" s="610">
        <v>582.446</v>
      </c>
      <c r="F8" s="610">
        <v>283.47</v>
      </c>
      <c r="H8" s="610">
        <v>344.934</v>
      </c>
      <c r="I8" s="610">
        <v>241.431</v>
      </c>
      <c r="J8" s="610">
        <v>387.952</v>
      </c>
      <c r="K8" s="610">
        <v>395.677</v>
      </c>
      <c r="M8" s="610">
        <v>446.605</v>
      </c>
      <c r="N8" s="610">
        <v>266.687</v>
      </c>
      <c r="O8" s="610">
        <v>191.19099999999997</v>
      </c>
      <c r="P8" s="610">
        <v>177.757</v>
      </c>
      <c r="R8" s="610">
        <v>676.756</v>
      </c>
    </row>
    <row r="9" spans="1:18" ht="12.75">
      <c r="A9" s="611" t="s">
        <v>21</v>
      </c>
      <c r="B9" s="609">
        <v>138.534</v>
      </c>
      <c r="C9" s="610">
        <v>226.599</v>
      </c>
      <c r="D9" s="610">
        <v>337.508</v>
      </c>
      <c r="E9" s="610">
        <v>493.705</v>
      </c>
      <c r="F9" s="610">
        <v>314.456</v>
      </c>
      <c r="H9" s="610">
        <v>400.17</v>
      </c>
      <c r="I9" s="610">
        <v>279.927</v>
      </c>
      <c r="J9" s="610">
        <v>277.461</v>
      </c>
      <c r="K9" s="610">
        <v>271.05</v>
      </c>
      <c r="M9" s="610">
        <v>262.214</v>
      </c>
      <c r="N9" s="610">
        <v>306.244</v>
      </c>
      <c r="O9" s="610">
        <v>278.153</v>
      </c>
      <c r="P9" s="610">
        <v>276.481</v>
      </c>
      <c r="R9" s="610">
        <v>305.402</v>
      </c>
    </row>
    <row r="10" spans="1:18" ht="12.75">
      <c r="A10" s="611" t="s">
        <v>22</v>
      </c>
      <c r="B10" s="609">
        <v>359.91100000000006</v>
      </c>
      <c r="C10" s="610">
        <v>465.83400000000006</v>
      </c>
      <c r="D10" s="610">
        <v>481.553</v>
      </c>
      <c r="E10" s="610">
        <v>844.765</v>
      </c>
      <c r="F10" s="610">
        <v>657.963</v>
      </c>
      <c r="H10" s="610">
        <v>632.651</v>
      </c>
      <c r="I10" s="610">
        <v>728.275</v>
      </c>
      <c r="J10" s="610">
        <v>632.1</v>
      </c>
      <c r="K10" s="610">
        <v>634.29</v>
      </c>
      <c r="M10" s="610">
        <v>645.123</v>
      </c>
      <c r="N10" s="610">
        <v>661.75</v>
      </c>
      <c r="O10" s="610">
        <v>454.063</v>
      </c>
      <c r="P10" s="610">
        <v>513.013</v>
      </c>
      <c r="R10" s="612">
        <v>459.195</v>
      </c>
    </row>
    <row r="11" spans="1:18" ht="12.75">
      <c r="A11" s="611" t="s">
        <v>23</v>
      </c>
      <c r="B11" s="609">
        <v>855.904</v>
      </c>
      <c r="C11" s="610">
        <v>533.248</v>
      </c>
      <c r="D11" s="610">
        <v>556.142</v>
      </c>
      <c r="E11" s="610">
        <v>1045.056</v>
      </c>
      <c r="F11" s="610">
        <v>923.68</v>
      </c>
      <c r="H11" s="610">
        <v>949.394</v>
      </c>
      <c r="I11" s="610">
        <v>1058.775</v>
      </c>
      <c r="J11" s="610">
        <v>1082.303</v>
      </c>
      <c r="K11" s="610">
        <v>1088.448</v>
      </c>
      <c r="M11" s="610">
        <v>1181.436</v>
      </c>
      <c r="N11" s="610">
        <v>1166.077</v>
      </c>
      <c r="O11" s="610">
        <v>1139.661</v>
      </c>
      <c r="P11" s="610">
        <v>1128.562</v>
      </c>
      <c r="R11" s="612">
        <v>1060.329</v>
      </c>
    </row>
    <row r="12" spans="1:18" ht="12.75">
      <c r="A12" s="611" t="s">
        <v>24</v>
      </c>
      <c r="B12" s="609">
        <v>606.902</v>
      </c>
      <c r="C12" s="610">
        <v>816.3530000000001</v>
      </c>
      <c r="D12" s="610">
        <v>856.668</v>
      </c>
      <c r="E12" s="610">
        <v>1068.14</v>
      </c>
      <c r="F12" s="610">
        <v>1509.764</v>
      </c>
      <c r="H12" s="610">
        <v>1347.807</v>
      </c>
      <c r="I12" s="610">
        <v>1619.786</v>
      </c>
      <c r="J12" s="610">
        <v>1804.097</v>
      </c>
      <c r="K12" s="610">
        <v>2056.017</v>
      </c>
      <c r="M12" s="610">
        <v>1973.658</v>
      </c>
      <c r="N12" s="610">
        <v>2113.447</v>
      </c>
      <c r="O12" s="610">
        <v>2440.154</v>
      </c>
      <c r="P12" s="610">
        <v>2245.797</v>
      </c>
      <c r="R12" s="612">
        <v>1911.535</v>
      </c>
    </row>
    <row r="13" spans="1:18" ht="12.75">
      <c r="A13" s="611" t="s">
        <v>25</v>
      </c>
      <c r="B13" s="609">
        <v>152.573</v>
      </c>
      <c r="C13" s="610">
        <v>163.812</v>
      </c>
      <c r="D13" s="610">
        <v>285.504</v>
      </c>
      <c r="E13" s="610">
        <v>357.968</v>
      </c>
      <c r="F13" s="610">
        <v>416.913</v>
      </c>
      <c r="H13" s="610">
        <v>455.84</v>
      </c>
      <c r="I13" s="610">
        <v>645.217</v>
      </c>
      <c r="J13" s="610">
        <v>409.016</v>
      </c>
      <c r="K13" s="610">
        <v>350.223</v>
      </c>
      <c r="M13" s="610">
        <v>263.114</v>
      </c>
      <c r="N13" s="610">
        <v>265.468</v>
      </c>
      <c r="O13" s="610">
        <v>273.337</v>
      </c>
      <c r="P13" s="610">
        <v>726.047</v>
      </c>
      <c r="R13" s="612">
        <v>788.93</v>
      </c>
    </row>
    <row r="14" spans="1:18" ht="12.75">
      <c r="A14" s="611" t="s">
        <v>26</v>
      </c>
      <c r="B14" s="609">
        <v>364.78700000000003</v>
      </c>
      <c r="C14" s="610">
        <v>230.815</v>
      </c>
      <c r="D14" s="610">
        <v>408.836</v>
      </c>
      <c r="E14" s="610">
        <v>561.463</v>
      </c>
      <c r="F14" s="610">
        <v>842.971</v>
      </c>
      <c r="H14" s="610">
        <v>766.326</v>
      </c>
      <c r="I14" s="610">
        <v>863.767</v>
      </c>
      <c r="J14" s="610">
        <v>910.907</v>
      </c>
      <c r="K14" s="610">
        <v>1117.697</v>
      </c>
      <c r="M14" s="610">
        <v>1056.672</v>
      </c>
      <c r="N14" s="610">
        <v>932.378</v>
      </c>
      <c r="O14" s="610">
        <v>980.774</v>
      </c>
      <c r="P14" s="610">
        <v>926.187</v>
      </c>
      <c r="R14" s="612">
        <v>969.829</v>
      </c>
    </row>
    <row r="15" spans="1:18" ht="12.75">
      <c r="A15" s="611" t="s">
        <v>27</v>
      </c>
      <c r="B15" s="609">
        <v>127.015</v>
      </c>
      <c r="C15" s="613">
        <v>245.86100000000002</v>
      </c>
      <c r="D15" s="610">
        <v>197.528</v>
      </c>
      <c r="E15" s="610">
        <v>266.589</v>
      </c>
      <c r="F15" s="613">
        <v>463.491</v>
      </c>
      <c r="G15" s="69"/>
      <c r="H15" s="610">
        <v>557.788</v>
      </c>
      <c r="I15" s="613">
        <v>632.017</v>
      </c>
      <c r="J15" s="613">
        <v>868.948</v>
      </c>
      <c r="K15" s="613">
        <v>728.49</v>
      </c>
      <c r="M15" s="610">
        <v>940.149</v>
      </c>
      <c r="N15" s="613">
        <v>1028.673</v>
      </c>
      <c r="O15" s="610">
        <v>1142.217</v>
      </c>
      <c r="P15" s="613">
        <v>1063.923</v>
      </c>
      <c r="Q15" s="69"/>
      <c r="R15" s="613">
        <v>1044.578</v>
      </c>
    </row>
    <row r="16" spans="1:18" ht="12.75">
      <c r="A16" s="614" t="s">
        <v>839</v>
      </c>
      <c r="B16" s="615">
        <v>4190.939</v>
      </c>
      <c r="C16" s="616">
        <v>4932.722</v>
      </c>
      <c r="D16" s="617">
        <v>5461.913</v>
      </c>
      <c r="E16" s="617">
        <v>6627.5689999999995</v>
      </c>
      <c r="F16" s="616">
        <v>7289.155999999999</v>
      </c>
      <c r="G16" s="74"/>
      <c r="H16" s="617">
        <v>7381.057000000001</v>
      </c>
      <c r="I16" s="616">
        <v>7749.9259999999995</v>
      </c>
      <c r="J16" s="616">
        <v>8257.919</v>
      </c>
      <c r="K16" s="618">
        <v>8482.053</v>
      </c>
      <c r="L16" s="74"/>
      <c r="M16" s="617">
        <v>8466.421999999999</v>
      </c>
      <c r="N16" s="616">
        <v>8728.15</v>
      </c>
      <c r="O16" s="617">
        <v>8992.342999999999</v>
      </c>
      <c r="P16" s="616">
        <v>9087.642000000002</v>
      </c>
      <c r="Q16" s="74"/>
      <c r="R16" s="616">
        <v>9366.817</v>
      </c>
    </row>
    <row r="17" spans="1:18" ht="15.75">
      <c r="A17" s="614"/>
      <c r="C17" s="610"/>
      <c r="G17" s="619"/>
      <c r="H17" s="598"/>
      <c r="I17" s="610"/>
      <c r="J17" s="610"/>
      <c r="K17" s="74"/>
      <c r="M17" s="620"/>
      <c r="N17" s="620"/>
      <c r="O17" s="620"/>
      <c r="P17" s="621"/>
      <c r="Q17" s="74"/>
      <c r="R17" s="617"/>
    </row>
    <row r="18" spans="1:18" ht="15.75">
      <c r="A18" s="596"/>
      <c r="B18" s="598"/>
      <c r="C18" s="598"/>
      <c r="D18" s="598"/>
      <c r="E18" s="622"/>
      <c r="F18" s="598"/>
      <c r="G18" s="598"/>
      <c r="H18" s="598"/>
      <c r="I18" s="598"/>
      <c r="J18" s="598"/>
      <c r="K18" s="74"/>
      <c r="L18" s="74"/>
      <c r="M18" s="623"/>
      <c r="N18" s="623"/>
      <c r="O18" s="623"/>
      <c r="P18" s="624"/>
      <c r="Q18" s="74"/>
      <c r="R18" s="617"/>
    </row>
    <row r="19" spans="1:18" ht="15.75">
      <c r="A19" s="596"/>
      <c r="B19" s="599"/>
      <c r="C19" s="599"/>
      <c r="D19" s="600"/>
      <c r="E19" s="622"/>
      <c r="G19" s="306"/>
      <c r="I19" s="74"/>
      <c r="J19" s="601">
        <v>2004</v>
      </c>
      <c r="K19" s="74"/>
      <c r="L19" s="306"/>
      <c r="O19" s="601">
        <v>2005</v>
      </c>
      <c r="P19" s="624"/>
      <c r="R19" s="602">
        <v>2006</v>
      </c>
    </row>
    <row r="20" spans="1:18" ht="15">
      <c r="A20" s="603" t="s">
        <v>840</v>
      </c>
      <c r="B20" s="604">
        <v>1999</v>
      </c>
      <c r="C20" s="604">
        <v>2000</v>
      </c>
      <c r="D20" s="604">
        <v>2001</v>
      </c>
      <c r="E20" s="604">
        <v>2002</v>
      </c>
      <c r="F20" s="604">
        <v>2003</v>
      </c>
      <c r="G20" s="604"/>
      <c r="H20" s="605" t="s">
        <v>593</v>
      </c>
      <c r="I20" s="607" t="s">
        <v>596</v>
      </c>
      <c r="J20" s="607" t="s">
        <v>599</v>
      </c>
      <c r="K20" s="607" t="s">
        <v>590</v>
      </c>
      <c r="L20" s="69"/>
      <c r="M20" s="605" t="s">
        <v>593</v>
      </c>
      <c r="N20" s="606" t="s">
        <v>596</v>
      </c>
      <c r="O20" s="607" t="s">
        <v>599</v>
      </c>
      <c r="P20" s="607" t="s">
        <v>590</v>
      </c>
      <c r="Q20" s="69"/>
      <c r="R20" s="605" t="s">
        <v>593</v>
      </c>
    </row>
    <row r="21" spans="1:18" ht="15">
      <c r="A21" s="625" t="s">
        <v>19</v>
      </c>
      <c r="B21" s="626">
        <v>23.902042000611317</v>
      </c>
      <c r="C21" s="610">
        <v>21.449556654520567</v>
      </c>
      <c r="D21" s="620">
        <v>20.08858434764523</v>
      </c>
      <c r="E21" s="620">
        <v>21.236097277900843</v>
      </c>
      <c r="F21" s="610">
        <v>25.743007832456875</v>
      </c>
      <c r="G21" s="620"/>
      <c r="H21" s="620">
        <v>26.09581527415382</v>
      </c>
      <c r="I21" s="627">
        <v>21.687058689334584</v>
      </c>
      <c r="J21" s="627">
        <v>22.82820889863415</v>
      </c>
      <c r="K21" s="620">
        <v>21.694759511641816</v>
      </c>
      <c r="M21" s="628">
        <v>20</v>
      </c>
      <c r="N21" s="629">
        <v>22.77030069373235</v>
      </c>
      <c r="O21" s="620">
        <v>23.273055754212226</v>
      </c>
      <c r="P21" s="630">
        <v>22.336652346120147</v>
      </c>
      <c r="R21" s="610">
        <v>22.95617604144503</v>
      </c>
    </row>
    <row r="22" spans="1:18" ht="12.75">
      <c r="A22" s="631" t="s">
        <v>20</v>
      </c>
      <c r="B22" s="626">
        <v>13.925113202554366</v>
      </c>
      <c r="C22" s="610">
        <v>24.16825841796882</v>
      </c>
      <c r="D22" s="620">
        <v>22.720116559893945</v>
      </c>
      <c r="E22" s="620">
        <v>8.788229892438691</v>
      </c>
      <c r="F22" s="610">
        <v>3.8889276069822087</v>
      </c>
      <c r="G22" s="620"/>
      <c r="H22" s="620">
        <v>4.673233115528033</v>
      </c>
      <c r="I22" s="627">
        <v>3.1152684554665426</v>
      </c>
      <c r="J22" s="627">
        <v>4.697939032824129</v>
      </c>
      <c r="K22" s="620">
        <v>4.664872997138782</v>
      </c>
      <c r="M22" s="610">
        <v>5.275014640186847</v>
      </c>
      <c r="N22" s="610">
        <v>3.05548140212989</v>
      </c>
      <c r="O22" s="620">
        <v>2.1261533284484364</v>
      </c>
      <c r="P22" s="620">
        <v>1.9560299580463223</v>
      </c>
      <c r="R22" s="610">
        <v>7.225037064351743</v>
      </c>
    </row>
    <row r="23" spans="1:18" ht="12.75">
      <c r="A23" s="631" t="s">
        <v>21</v>
      </c>
      <c r="B23" s="626">
        <v>3.305559923444364</v>
      </c>
      <c r="C23" s="610">
        <v>4.593792230739944</v>
      </c>
      <c r="D23" s="620">
        <v>6.179300182921259</v>
      </c>
      <c r="E23" s="620">
        <v>7.4492623162429545</v>
      </c>
      <c r="F23" s="610">
        <v>4.314024833602136</v>
      </c>
      <c r="G23" s="620"/>
      <c r="H23" s="620">
        <v>5.421581217974607</v>
      </c>
      <c r="I23" s="627">
        <v>3.611995779056471</v>
      </c>
      <c r="J23" s="627">
        <v>3.35993850266635</v>
      </c>
      <c r="K23" s="620">
        <v>3.195570694972078</v>
      </c>
      <c r="M23" s="610">
        <v>3.0971052470571396</v>
      </c>
      <c r="N23" s="610">
        <v>3.5086931365753347</v>
      </c>
      <c r="O23" s="620">
        <v>3.093220532179434</v>
      </c>
      <c r="P23" s="620">
        <v>3.0423843720956434</v>
      </c>
      <c r="R23" s="610">
        <v>3.2604672430346406</v>
      </c>
    </row>
    <row r="24" spans="1:18" ht="12.75">
      <c r="A24" s="631" t="s">
        <v>22</v>
      </c>
      <c r="B24" s="626">
        <v>8.587836759256101</v>
      </c>
      <c r="C24" s="610">
        <v>9.443751340537741</v>
      </c>
      <c r="D24" s="620">
        <v>8.81656298809593</v>
      </c>
      <c r="E24" s="620">
        <v>12.746227161120466</v>
      </c>
      <c r="F24" s="610">
        <v>9.026600610550798</v>
      </c>
      <c r="G24" s="620"/>
      <c r="H24" s="620">
        <v>8.571279154191599</v>
      </c>
      <c r="I24" s="627">
        <v>9.397186502167893</v>
      </c>
      <c r="J24" s="627">
        <v>7.654470817647885</v>
      </c>
      <c r="K24" s="620">
        <v>7.478024482987785</v>
      </c>
      <c r="M24" s="610">
        <v>7.61978318586057</v>
      </c>
      <c r="N24" s="610">
        <v>7.5817899554888495</v>
      </c>
      <c r="O24" s="620">
        <v>5.04944039612368</v>
      </c>
      <c r="P24" s="620">
        <v>5.645171761827765</v>
      </c>
      <c r="R24" s="610">
        <v>4.902359040429636</v>
      </c>
    </row>
    <row r="25" spans="1:18" ht="12.75">
      <c r="A25" s="631" t="s">
        <v>23</v>
      </c>
      <c r="B25" s="626">
        <v>20.422726267311454</v>
      </c>
      <c r="C25" s="610">
        <v>10.81042069672688</v>
      </c>
      <c r="D25" s="620">
        <v>10.182183421815765</v>
      </c>
      <c r="E25" s="620">
        <v>15.768315652390797</v>
      </c>
      <c r="F25" s="610">
        <v>12.671974642880466</v>
      </c>
      <c r="G25" s="620"/>
      <c r="H25" s="620">
        <v>12.8625751027258</v>
      </c>
      <c r="I25" s="627">
        <v>13.661743350839739</v>
      </c>
      <c r="J25" s="627">
        <v>13.106243836976365</v>
      </c>
      <c r="K25" s="620">
        <v>12.832364994654007</v>
      </c>
      <c r="M25" s="610">
        <v>13.954371752317568</v>
      </c>
      <c r="N25" s="610">
        <v>13.359956004422472</v>
      </c>
      <c r="O25" s="620">
        <v>12.673682487422914</v>
      </c>
      <c r="P25" s="620">
        <v>12.41864501264464</v>
      </c>
      <c r="R25" s="610">
        <v>11.32005674926712</v>
      </c>
    </row>
    <row r="26" spans="1:18" ht="12.75">
      <c r="A26" s="631" t="s">
        <v>24</v>
      </c>
      <c r="B26" s="626">
        <v>14.481289276699089</v>
      </c>
      <c r="C26" s="610">
        <v>16.5497467726744</v>
      </c>
      <c r="D26" s="620">
        <v>15.684394826501267</v>
      </c>
      <c r="E26" s="620">
        <v>16.116618325663605</v>
      </c>
      <c r="F26" s="610">
        <v>20.712466573633492</v>
      </c>
      <c r="G26" s="620"/>
      <c r="H26" s="620">
        <v>18.260352141976412</v>
      </c>
      <c r="I26" s="627">
        <v>20.900664083760287</v>
      </c>
      <c r="J26" s="627">
        <v>21.846872075155982</v>
      </c>
      <c r="K26" s="620">
        <v>24.239615102617254</v>
      </c>
      <c r="M26" s="610">
        <v>23.311594909868656</v>
      </c>
      <c r="N26" s="610">
        <v>24.21414618218065</v>
      </c>
      <c r="O26" s="620">
        <v>27.135908850451994</v>
      </c>
      <c r="P26" s="620">
        <v>24.712648231521438</v>
      </c>
      <c r="R26" s="610">
        <v>20.407519438033223</v>
      </c>
    </row>
    <row r="27" spans="1:18" ht="12.75">
      <c r="A27" s="631" t="s">
        <v>25</v>
      </c>
      <c r="B27" s="626">
        <v>3.640544517589018</v>
      </c>
      <c r="C27" s="610">
        <v>3.320925038954152</v>
      </c>
      <c r="D27" s="620">
        <v>5.227179561446695</v>
      </c>
      <c r="E27" s="620">
        <v>5.401196124853624</v>
      </c>
      <c r="F27" s="610">
        <v>5.719633384166837</v>
      </c>
      <c r="G27" s="620"/>
      <c r="H27" s="620">
        <v>6.175809237078103</v>
      </c>
      <c r="I27" s="627">
        <v>8.325460139877466</v>
      </c>
      <c r="J27" s="627">
        <v>4.953015402548753</v>
      </c>
      <c r="K27" s="620">
        <v>4.128988583306424</v>
      </c>
      <c r="M27" s="610">
        <v>3.1077354755054736</v>
      </c>
      <c r="N27" s="610">
        <v>3.041515097701117</v>
      </c>
      <c r="O27" s="620">
        <v>3.03966385623858</v>
      </c>
      <c r="P27" s="620">
        <v>7.989388226340781</v>
      </c>
      <c r="R27" s="610">
        <v>8.422605032211049</v>
      </c>
    </row>
    <row r="28" spans="1:18" ht="12.75">
      <c r="A28" s="631" t="s">
        <v>26</v>
      </c>
      <c r="B28" s="626">
        <v>8.704183000516114</v>
      </c>
      <c r="C28" s="610">
        <v>4.679262281555701</v>
      </c>
      <c r="D28" s="620">
        <v>7.4852162603102625</v>
      </c>
      <c r="E28" s="620">
        <v>8.471628133935686</v>
      </c>
      <c r="F28" s="610">
        <v>11.564727109695555</v>
      </c>
      <c r="G28" s="620"/>
      <c r="H28" s="620">
        <v>10.38233412910915</v>
      </c>
      <c r="I28" s="627">
        <v>11.145487066586185</v>
      </c>
      <c r="J28" s="627">
        <v>11.030708826279358</v>
      </c>
      <c r="K28" s="632">
        <v>13.177198963505651</v>
      </c>
      <c r="M28" s="610">
        <v>12.480738616619869</v>
      </c>
      <c r="N28" s="610">
        <v>10.682424110493061</v>
      </c>
      <c r="O28" s="620">
        <v>10.906768124836876</v>
      </c>
      <c r="P28" s="620">
        <v>10.191719700225866</v>
      </c>
      <c r="R28" s="610">
        <v>10.353880085412152</v>
      </c>
    </row>
    <row r="29" spans="1:18" ht="12.75">
      <c r="A29" s="631" t="s">
        <v>27</v>
      </c>
      <c r="B29" s="626">
        <v>3.030705052018175</v>
      </c>
      <c r="C29" s="613">
        <v>4.9842865663218</v>
      </c>
      <c r="D29" s="620">
        <v>3.6164618513696576</v>
      </c>
      <c r="E29" s="620">
        <v>4.022425115453344</v>
      </c>
      <c r="F29" s="613">
        <v>6.358637406031646</v>
      </c>
      <c r="G29" s="620"/>
      <c r="H29" s="633">
        <v>7.557020627262463</v>
      </c>
      <c r="I29" s="613">
        <v>8.155135932910843</v>
      </c>
      <c r="J29" s="613">
        <v>10.522602607267038</v>
      </c>
      <c r="K29" s="633">
        <v>8.5886046691762</v>
      </c>
      <c r="M29" s="610">
        <v>11.104442939414078</v>
      </c>
      <c r="N29" s="613">
        <v>11.785693417276285</v>
      </c>
      <c r="O29" s="633">
        <v>12.702106670085875</v>
      </c>
      <c r="P29" s="633">
        <v>11.70736039117738</v>
      </c>
      <c r="Q29" s="69"/>
      <c r="R29" s="613">
        <v>11.151899305815412</v>
      </c>
    </row>
    <row r="30" spans="1:18" ht="12.75">
      <c r="A30" s="634" t="s">
        <v>839</v>
      </c>
      <c r="B30" s="635">
        <v>100</v>
      </c>
      <c r="C30" s="617">
        <v>100</v>
      </c>
      <c r="D30" s="636">
        <v>100</v>
      </c>
      <c r="E30" s="636">
        <v>100</v>
      </c>
      <c r="F30" s="616">
        <v>100</v>
      </c>
      <c r="G30" s="636"/>
      <c r="H30" s="637">
        <v>100</v>
      </c>
      <c r="I30" s="616">
        <v>100</v>
      </c>
      <c r="J30" s="616">
        <v>100</v>
      </c>
      <c r="K30" s="637">
        <v>100</v>
      </c>
      <c r="L30" s="74"/>
      <c r="M30" s="636">
        <v>100</v>
      </c>
      <c r="N30" s="638">
        <v>100</v>
      </c>
      <c r="O30" s="636">
        <v>100</v>
      </c>
      <c r="P30" s="637">
        <v>100</v>
      </c>
      <c r="Q30" s="69"/>
      <c r="R30" s="616">
        <v>100</v>
      </c>
    </row>
    <row r="31" spans="1:4" ht="12.75">
      <c r="A31" s="608" t="s">
        <v>28</v>
      </c>
      <c r="B31" s="639"/>
      <c r="C31" s="640"/>
      <c r="D31" s="640"/>
    </row>
    <row r="32" spans="1:4" ht="12.75">
      <c r="A32" s="308" t="s">
        <v>29</v>
      </c>
      <c r="B32" s="641"/>
      <c r="C32" s="642"/>
      <c r="D32" s="642"/>
    </row>
    <row r="33" spans="1:4" ht="12.75">
      <c r="A33" s="308" t="s">
        <v>30</v>
      </c>
      <c r="B33" s="641"/>
      <c r="C33" s="642"/>
      <c r="D33" s="642"/>
    </row>
    <row r="34" spans="1:2" ht="15">
      <c r="A34" s="611" t="s">
        <v>31</v>
      </c>
      <c r="B34" s="643"/>
    </row>
  </sheetData>
  <printOptions/>
  <pageMargins left="0.75" right="0.75" top="1" bottom="1" header="0.5" footer="0.5"/>
  <pageSetup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dimension ref="A1:V35"/>
  <sheetViews>
    <sheetView workbookViewId="0" topLeftCell="A1">
      <selection activeCell="A1" sqref="A1"/>
    </sheetView>
  </sheetViews>
  <sheetFormatPr defaultColWidth="9.140625" defaultRowHeight="12.75"/>
  <cols>
    <col min="1" max="1" width="26.140625" style="0" customWidth="1"/>
    <col min="2" max="2" width="3.28125" style="0" customWidth="1"/>
    <col min="11" max="11" width="2.8515625" style="0" customWidth="1"/>
    <col min="16" max="16" width="2.7109375" style="0" customWidth="1"/>
    <col min="21" max="21" width="3.57421875" style="0" customWidth="1"/>
  </cols>
  <sheetData>
    <row r="1" spans="1:5" ht="15.75">
      <c r="A1" s="644" t="s">
        <v>33</v>
      </c>
      <c r="B1" s="262"/>
      <c r="C1" s="262"/>
      <c r="D1" s="262"/>
      <c r="E1" s="262"/>
    </row>
    <row r="2" spans="1:5" ht="15.75">
      <c r="A2" s="262"/>
      <c r="B2" s="262"/>
      <c r="C2" s="262"/>
      <c r="D2" s="262"/>
      <c r="E2" s="262"/>
    </row>
    <row r="3" spans="1:21" ht="15.75">
      <c r="A3" s="644" t="s">
        <v>34</v>
      </c>
      <c r="B3" s="262"/>
      <c r="C3" s="262"/>
      <c r="D3" s="262"/>
      <c r="E3" s="645"/>
      <c r="F3" s="69"/>
      <c r="G3" s="69"/>
      <c r="H3" s="69"/>
      <c r="S3" s="69"/>
      <c r="T3" s="69"/>
      <c r="U3" s="69"/>
    </row>
    <row r="4" spans="1:22" ht="15.75">
      <c r="A4" s="596"/>
      <c r="B4" s="596"/>
      <c r="C4" s="601" t="s">
        <v>35</v>
      </c>
      <c r="D4" s="263"/>
      <c r="E4" s="263"/>
      <c r="F4" s="69"/>
      <c r="G4" s="69"/>
      <c r="H4" s="69"/>
      <c r="I4" s="263"/>
      <c r="J4" s="646"/>
      <c r="K4" s="263"/>
      <c r="L4" s="263"/>
      <c r="M4" s="263"/>
      <c r="N4" s="263"/>
      <c r="O4" s="263"/>
      <c r="P4" s="263"/>
      <c r="Q4" s="263"/>
      <c r="R4" s="263"/>
      <c r="S4" s="69"/>
      <c r="T4" s="69"/>
      <c r="U4" s="69"/>
      <c r="V4" s="263"/>
    </row>
    <row r="5" spans="1:22" ht="15.75">
      <c r="A5" s="596" t="s">
        <v>775</v>
      </c>
      <c r="B5" s="596"/>
      <c r="C5" s="647"/>
      <c r="D5" s="647"/>
      <c r="E5" s="647"/>
      <c r="F5" s="599"/>
      <c r="G5" s="599"/>
      <c r="H5" s="599"/>
      <c r="I5" s="647"/>
      <c r="J5" s="647"/>
      <c r="N5" s="601">
        <v>2004</v>
      </c>
      <c r="O5" s="74"/>
      <c r="P5" s="306"/>
      <c r="R5" s="605">
        <v>2005</v>
      </c>
      <c r="S5" s="74"/>
      <c r="T5" s="74"/>
      <c r="V5" s="605">
        <v>2006</v>
      </c>
    </row>
    <row r="6" spans="1:22" ht="15.75">
      <c r="A6" s="648" t="s">
        <v>840</v>
      </c>
      <c r="B6" s="649"/>
      <c r="C6" s="650">
        <v>1996</v>
      </c>
      <c r="D6" s="650">
        <v>1997</v>
      </c>
      <c r="E6" s="604">
        <v>1998</v>
      </c>
      <c r="F6" s="604">
        <v>1999</v>
      </c>
      <c r="G6" s="604">
        <v>2000</v>
      </c>
      <c r="H6" s="604" t="s">
        <v>36</v>
      </c>
      <c r="I6" s="604">
        <v>2002</v>
      </c>
      <c r="J6" s="604">
        <v>2003</v>
      </c>
      <c r="K6" s="69"/>
      <c r="L6" s="605" t="s">
        <v>593</v>
      </c>
      <c r="M6" s="651" t="s">
        <v>596</v>
      </c>
      <c r="N6" s="652" t="s">
        <v>599</v>
      </c>
      <c r="O6" s="652" t="s">
        <v>590</v>
      </c>
      <c r="P6" s="69"/>
      <c r="Q6" s="605" t="s">
        <v>593</v>
      </c>
      <c r="R6" s="651" t="s">
        <v>596</v>
      </c>
      <c r="S6" s="652" t="s">
        <v>599</v>
      </c>
      <c r="T6" s="652" t="s">
        <v>590</v>
      </c>
      <c r="U6" s="69"/>
      <c r="V6" s="605" t="s">
        <v>593</v>
      </c>
    </row>
    <row r="7" spans="1:6" ht="15.75">
      <c r="A7" s="647" t="s">
        <v>37</v>
      </c>
      <c r="B7" s="653"/>
      <c r="C7" s="653"/>
      <c r="D7" s="653"/>
      <c r="E7" s="599"/>
      <c r="F7" s="599"/>
    </row>
    <row r="8" spans="1:22" ht="12.75">
      <c r="A8" s="308" t="s">
        <v>38</v>
      </c>
      <c r="B8" s="308"/>
      <c r="C8" s="654">
        <v>6.2</v>
      </c>
      <c r="D8" s="655">
        <v>4.160168096352136</v>
      </c>
      <c r="E8" s="611">
        <v>4.4</v>
      </c>
      <c r="F8" s="655">
        <v>2.7809536078324</v>
      </c>
      <c r="G8" s="626">
        <v>2.582785652982818</v>
      </c>
      <c r="H8" s="626">
        <v>2.553964358779444</v>
      </c>
      <c r="I8" s="626">
        <v>2.8809669984601296</v>
      </c>
      <c r="J8" s="626">
        <v>3.4324942791762014</v>
      </c>
      <c r="L8" s="626">
        <v>3.442603689343203</v>
      </c>
      <c r="M8" s="626">
        <v>3.3590131041145437</v>
      </c>
      <c r="N8" s="626">
        <v>3.2658268415343654</v>
      </c>
      <c r="O8" s="626">
        <v>2.840176905392728</v>
      </c>
      <c r="Q8" s="628">
        <v>2.9692614160550486</v>
      </c>
      <c r="R8" s="628">
        <v>3.0448070016885866</v>
      </c>
      <c r="S8" s="655">
        <v>2.6393826202549158</v>
      </c>
      <c r="T8" s="655">
        <v>3.1070415837909615</v>
      </c>
      <c r="V8" s="620">
        <v>2.9951997698766086</v>
      </c>
    </row>
    <row r="9" spans="1:22" ht="12.75">
      <c r="A9" s="611" t="s">
        <v>39</v>
      </c>
      <c r="B9" s="611"/>
      <c r="C9" s="641">
        <v>1.8</v>
      </c>
      <c r="D9" s="656" t="s">
        <v>608</v>
      </c>
      <c r="E9" s="656" t="s">
        <v>608</v>
      </c>
      <c r="F9" s="657">
        <v>0.050723820872449726</v>
      </c>
      <c r="G9" s="658" t="s">
        <v>608</v>
      </c>
      <c r="H9" s="626">
        <v>0.3101898382217143</v>
      </c>
      <c r="I9" s="626">
        <v>0.3809418371763001</v>
      </c>
      <c r="J9" s="626">
        <v>1.3050529136139581</v>
      </c>
      <c r="L9" s="626">
        <v>4.768442078053789</v>
      </c>
      <c r="M9" s="626">
        <v>4.62483588892467</v>
      </c>
      <c r="N9" s="626">
        <v>4.971773000690267</v>
      </c>
      <c r="O9" s="626">
        <v>3.9814022535850144</v>
      </c>
      <c r="Q9" s="628">
        <v>0.24621423576629042</v>
      </c>
      <c r="R9" s="628">
        <v>0.3299878707161034</v>
      </c>
      <c r="S9" s="655">
        <v>7.567473278356221</v>
      </c>
      <c r="T9" s="655">
        <v>8.384025236739404</v>
      </c>
      <c r="V9" s="626">
        <v>9.165982489048165</v>
      </c>
    </row>
    <row r="10" spans="1:22" ht="12.75">
      <c r="A10" s="611" t="s">
        <v>40</v>
      </c>
      <c r="B10" s="611"/>
      <c r="C10" s="641">
        <v>1.7</v>
      </c>
      <c r="D10" s="656" t="s">
        <v>608</v>
      </c>
      <c r="E10" s="656" t="s">
        <v>608</v>
      </c>
      <c r="F10" s="656" t="s">
        <v>608</v>
      </c>
      <c r="G10" s="658" t="s">
        <v>608</v>
      </c>
      <c r="H10" s="658" t="s">
        <v>608</v>
      </c>
      <c r="I10" s="658" t="s">
        <v>608</v>
      </c>
      <c r="J10" s="658" t="s">
        <v>608</v>
      </c>
      <c r="L10" s="659">
        <v>0.15026992931747768</v>
      </c>
      <c r="M10" s="658" t="s">
        <v>608</v>
      </c>
      <c r="N10" s="658" t="s">
        <v>608</v>
      </c>
      <c r="O10" s="626">
        <v>0.10360717930742983</v>
      </c>
      <c r="Q10" s="628">
        <v>0.08990639158053086</v>
      </c>
      <c r="R10" s="628">
        <v>2.133326991224106</v>
      </c>
      <c r="S10" s="658" t="s">
        <v>608</v>
      </c>
      <c r="T10" s="658" t="s">
        <v>608</v>
      </c>
      <c r="U10" s="658"/>
      <c r="V10" s="658" t="s">
        <v>608</v>
      </c>
    </row>
    <row r="11" spans="1:22" ht="12.75">
      <c r="A11" s="611" t="s">
        <v>41</v>
      </c>
      <c r="B11" s="611"/>
      <c r="C11" s="641">
        <v>1</v>
      </c>
      <c r="D11" s="656" t="s">
        <v>608</v>
      </c>
      <c r="E11" s="656" t="s">
        <v>608</v>
      </c>
      <c r="F11" s="657">
        <v>0.2632807845284295</v>
      </c>
      <c r="G11" s="658" t="s">
        <v>608</v>
      </c>
      <c r="H11" s="658" t="s">
        <v>608</v>
      </c>
      <c r="I11" s="658" t="s">
        <v>608</v>
      </c>
      <c r="J11" s="658" t="s">
        <v>608</v>
      </c>
      <c r="L11" s="659">
        <v>0.11316624306624862</v>
      </c>
      <c r="M11" s="658" t="s">
        <v>608</v>
      </c>
      <c r="N11" s="658" t="s">
        <v>608</v>
      </c>
      <c r="O11" s="658" t="s">
        <v>608</v>
      </c>
      <c r="Q11" s="658" t="s">
        <v>608</v>
      </c>
      <c r="R11" s="658" t="s">
        <v>608</v>
      </c>
      <c r="S11" s="658" t="s">
        <v>608</v>
      </c>
      <c r="T11" s="658" t="s">
        <v>608</v>
      </c>
      <c r="U11" s="658"/>
      <c r="V11" s="658" t="s">
        <v>608</v>
      </c>
    </row>
    <row r="12" spans="1:22" ht="12.75">
      <c r="A12" s="611" t="s">
        <v>42</v>
      </c>
      <c r="B12" s="611"/>
      <c r="C12" s="641">
        <v>7.4</v>
      </c>
      <c r="D12" s="656" t="s">
        <v>608</v>
      </c>
      <c r="E12" s="611">
        <v>0.1</v>
      </c>
      <c r="F12" s="656" t="s">
        <v>608</v>
      </c>
      <c r="G12" s="658" t="s">
        <v>608</v>
      </c>
      <c r="H12" s="658" t="s">
        <v>608</v>
      </c>
      <c r="I12" s="658" t="s">
        <v>608</v>
      </c>
      <c r="J12" s="626">
        <v>0.06922677537834356</v>
      </c>
      <c r="L12" s="626">
        <v>0.11378463783710245</v>
      </c>
      <c r="M12" s="626">
        <v>0.08298446828011594</v>
      </c>
      <c r="N12" s="626">
        <v>0.22741840055221377</v>
      </c>
      <c r="O12" s="626">
        <v>0.24690467108586509</v>
      </c>
      <c r="Q12" s="628">
        <v>0.15865833808328975</v>
      </c>
      <c r="R12" s="628">
        <v>0.24199110519180916</v>
      </c>
      <c r="S12" s="655">
        <v>0.21954755159367462</v>
      </c>
      <c r="T12" s="655">
        <v>0.21919778250708913</v>
      </c>
      <c r="V12" s="626">
        <v>0.24390682399755495</v>
      </c>
    </row>
    <row r="13" spans="1:22" ht="12.75">
      <c r="A13" s="611" t="s">
        <v>43</v>
      </c>
      <c r="B13" s="611"/>
      <c r="C13" s="641">
        <v>6.4</v>
      </c>
      <c r="D13" s="626">
        <v>1.6701325708344164</v>
      </c>
      <c r="E13" s="611">
        <v>0.8</v>
      </c>
      <c r="F13" s="626">
        <v>1.4178515643870468</v>
      </c>
      <c r="G13" s="626">
        <v>0.2891521850573984</v>
      </c>
      <c r="H13" s="658" t="s">
        <v>608</v>
      </c>
      <c r="I13" s="626">
        <v>0.3084773397477833</v>
      </c>
      <c r="J13" s="626">
        <v>0.3954900037818331</v>
      </c>
      <c r="L13" s="626">
        <v>0.3827863631585131</v>
      </c>
      <c r="M13" s="626">
        <v>0.5369218955138844</v>
      </c>
      <c r="N13" s="626">
        <v>0.38765900798737796</v>
      </c>
      <c r="O13" s="626">
        <v>0.5360769476603333</v>
      </c>
      <c r="Q13" s="628">
        <v>0.505356187968997</v>
      </c>
      <c r="R13" s="628">
        <v>0.6320308226508431</v>
      </c>
      <c r="S13" s="655">
        <v>0.6748831585975423</v>
      </c>
      <c r="T13" s="655">
        <v>0.6158413889484885</v>
      </c>
      <c r="V13" s="626">
        <v>0.7365147093193981</v>
      </c>
    </row>
    <row r="14" spans="1:22" ht="12.75">
      <c r="A14" s="611" t="s">
        <v>44</v>
      </c>
      <c r="B14" s="611"/>
      <c r="C14" s="641">
        <v>18.1</v>
      </c>
      <c r="D14" s="626">
        <v>18.535005632094272</v>
      </c>
      <c r="E14" s="611">
        <v>28.4</v>
      </c>
      <c r="F14" s="626">
        <v>33.79172638121769</v>
      </c>
      <c r="G14" s="626">
        <v>14.933961557735397</v>
      </c>
      <c r="H14" s="626">
        <v>15.746725915646731</v>
      </c>
      <c r="I14" s="626">
        <v>13.31233204843044</v>
      </c>
      <c r="J14" s="626">
        <v>27.713785743130202</v>
      </c>
      <c r="L14" s="626">
        <v>31.11700647459325</v>
      </c>
      <c r="M14" s="626">
        <v>29.58396294186133</v>
      </c>
      <c r="N14" s="626">
        <v>30.70086776452026</v>
      </c>
      <c r="O14" s="626">
        <v>13.226667766311687</v>
      </c>
      <c r="Q14" s="628">
        <v>13.142199004565835</v>
      </c>
      <c r="R14" s="628">
        <v>21.73876852094085</v>
      </c>
      <c r="S14" s="655">
        <v>25.907814088336313</v>
      </c>
      <c r="T14" s="655">
        <v>16.56450967543651</v>
      </c>
      <c r="V14" s="626">
        <v>15.589061947539056</v>
      </c>
    </row>
    <row r="15" spans="1:22" ht="12.75">
      <c r="A15" s="611" t="s">
        <v>45</v>
      </c>
      <c r="B15" s="611"/>
      <c r="C15" s="641">
        <v>18.5</v>
      </c>
      <c r="D15" s="626">
        <v>4.370288536521965</v>
      </c>
      <c r="E15" s="626">
        <v>12</v>
      </c>
      <c r="F15" s="626">
        <v>5.265615690568589</v>
      </c>
      <c r="G15" s="626">
        <v>9.357125988560632</v>
      </c>
      <c r="H15" s="626">
        <v>17.279818783831356</v>
      </c>
      <c r="I15" s="626">
        <v>20.160730281101863</v>
      </c>
      <c r="J15" s="626">
        <v>16.41507861725926</v>
      </c>
      <c r="L15" s="626">
        <v>10.845407491234255</v>
      </c>
      <c r="M15" s="626">
        <v>11.186801753821001</v>
      </c>
      <c r="N15" s="626">
        <v>4.878093876343556</v>
      </c>
      <c r="O15" s="626">
        <v>15.960660199379387</v>
      </c>
      <c r="Q15" s="628">
        <v>15.661340839243845</v>
      </c>
      <c r="R15" s="628">
        <v>11.997883321045496</v>
      </c>
      <c r="S15" s="655">
        <v>5.711243842142303</v>
      </c>
      <c r="T15" s="655">
        <v>11.589647833827204</v>
      </c>
      <c r="V15" s="626">
        <v>11.442645939580624</v>
      </c>
    </row>
    <row r="16" spans="1:22" ht="12.75">
      <c r="A16" s="611" t="s">
        <v>46</v>
      </c>
      <c r="B16" s="611"/>
      <c r="C16" s="641">
        <v>6.9</v>
      </c>
      <c r="D16" s="626">
        <v>17.88514860064119</v>
      </c>
      <c r="E16" s="611">
        <v>16.5</v>
      </c>
      <c r="F16" s="626">
        <v>5.571568895830985</v>
      </c>
      <c r="G16" s="626">
        <v>3.2987541112026313</v>
      </c>
      <c r="H16" s="626">
        <v>4.27684443061288</v>
      </c>
      <c r="I16" s="626">
        <v>8.103946295755794</v>
      </c>
      <c r="J16" s="626">
        <v>5.2272625297258495</v>
      </c>
      <c r="L16" s="626">
        <v>4.3145403162470854</v>
      </c>
      <c r="M16" s="626">
        <v>4.3139537764125935</v>
      </c>
      <c r="N16" s="626">
        <v>4.395523123952273</v>
      </c>
      <c r="O16" s="626">
        <v>3.9082071318852387</v>
      </c>
      <c r="Q16" s="628">
        <v>4.008767342237788</v>
      </c>
      <c r="R16" s="628">
        <v>5.631792993554831</v>
      </c>
      <c r="S16" s="655">
        <v>4.465537049401207</v>
      </c>
      <c r="T16" s="655">
        <v>4.024424895765075</v>
      </c>
      <c r="V16" s="626">
        <v>4.727717283824843</v>
      </c>
    </row>
    <row r="17" spans="1:22" ht="12.75">
      <c r="A17" s="611" t="s">
        <v>47</v>
      </c>
      <c r="B17" s="611"/>
      <c r="C17" s="641">
        <v>32</v>
      </c>
      <c r="D17" s="626">
        <v>53.37925656355602</v>
      </c>
      <c r="E17" s="660">
        <v>37.7</v>
      </c>
      <c r="F17" s="661">
        <v>50.85586383472086</v>
      </c>
      <c r="G17" s="626">
        <v>69.53822050446112</v>
      </c>
      <c r="H17" s="626">
        <v>59.78909131723543</v>
      </c>
      <c r="I17" s="626">
        <v>54.80731488843487</v>
      </c>
      <c r="J17" s="661">
        <v>45.4326352966816</v>
      </c>
      <c r="K17" s="69"/>
      <c r="L17" s="626">
        <v>44.75199277714908</v>
      </c>
      <c r="M17" s="661">
        <v>46.30347543907454</v>
      </c>
      <c r="N17" s="661">
        <v>51.16482595404792</v>
      </c>
      <c r="O17" s="661">
        <v>59.19062690075359</v>
      </c>
      <c r="Q17" s="628">
        <v>63.211832386280165</v>
      </c>
      <c r="R17" s="662">
        <v>54.222655599686064</v>
      </c>
      <c r="S17" s="655">
        <v>52.75456989732392</v>
      </c>
      <c r="T17" s="661">
        <v>55.44486131970983</v>
      </c>
      <c r="U17" s="69"/>
      <c r="V17" s="661">
        <v>55.08458832483355</v>
      </c>
    </row>
    <row r="18" spans="1:22" ht="12.75">
      <c r="A18" s="614" t="s">
        <v>839</v>
      </c>
      <c r="B18" s="614"/>
      <c r="C18" s="663">
        <v>100</v>
      </c>
      <c r="D18" s="664">
        <v>100</v>
      </c>
      <c r="E18" s="635">
        <v>100</v>
      </c>
      <c r="F18" s="664">
        <v>100</v>
      </c>
      <c r="G18" s="635">
        <v>100</v>
      </c>
      <c r="H18" s="635">
        <v>100</v>
      </c>
      <c r="I18" s="635">
        <v>100</v>
      </c>
      <c r="J18" s="638">
        <v>100</v>
      </c>
      <c r="L18" s="635">
        <v>100</v>
      </c>
      <c r="M18" s="638">
        <v>100</v>
      </c>
      <c r="N18" s="638">
        <v>100</v>
      </c>
      <c r="O18" s="665">
        <v>100</v>
      </c>
      <c r="P18" s="74"/>
      <c r="Q18" s="666">
        <v>100</v>
      </c>
      <c r="R18" s="667">
        <v>100</v>
      </c>
      <c r="S18" s="635">
        <v>100</v>
      </c>
      <c r="T18" s="638">
        <v>100</v>
      </c>
      <c r="U18" s="69"/>
      <c r="V18" s="638">
        <v>100</v>
      </c>
    </row>
    <row r="19" spans="1:22" ht="15.75">
      <c r="A19" s="596"/>
      <c r="B19" s="596"/>
      <c r="C19" s="668" t="s">
        <v>48</v>
      </c>
      <c r="D19" s="263"/>
      <c r="E19" s="263"/>
      <c r="F19" s="646"/>
      <c r="G19" s="646"/>
      <c r="H19" s="649"/>
      <c r="I19" s="263"/>
      <c r="J19" s="74"/>
      <c r="K19" s="74"/>
      <c r="L19" s="74"/>
      <c r="M19" s="669"/>
      <c r="N19" s="670"/>
      <c r="O19" s="263"/>
      <c r="P19" s="74"/>
      <c r="Q19" s="628"/>
      <c r="R19" s="671"/>
      <c r="S19" s="626"/>
      <c r="T19" s="110"/>
      <c r="U19" s="69"/>
      <c r="V19" s="626"/>
    </row>
    <row r="20" spans="1:22" ht="15.75">
      <c r="A20" s="596"/>
      <c r="B20" s="596"/>
      <c r="C20" s="647"/>
      <c r="D20" s="647"/>
      <c r="E20" s="599"/>
      <c r="F20" s="599"/>
      <c r="G20" s="599"/>
      <c r="H20" s="647"/>
      <c r="I20" s="647"/>
      <c r="J20" s="647"/>
      <c r="M20" s="74"/>
      <c r="N20" s="601">
        <v>2004</v>
      </c>
      <c r="O20" s="74"/>
      <c r="Q20" s="74"/>
      <c r="R20" s="605">
        <v>2005</v>
      </c>
      <c r="S20" s="74"/>
      <c r="T20" s="74"/>
      <c r="V20" s="605">
        <v>2006</v>
      </c>
    </row>
    <row r="21" spans="1:22" ht="15">
      <c r="A21" s="648" t="s">
        <v>840</v>
      </c>
      <c r="B21" s="650"/>
      <c r="C21" s="650">
        <v>1996</v>
      </c>
      <c r="D21" s="650">
        <v>1997</v>
      </c>
      <c r="E21" s="604">
        <v>1998</v>
      </c>
      <c r="F21" s="604">
        <v>1999</v>
      </c>
      <c r="G21" s="604">
        <v>2000</v>
      </c>
      <c r="H21" s="604" t="s">
        <v>36</v>
      </c>
      <c r="I21" s="604">
        <v>2002</v>
      </c>
      <c r="J21" s="604">
        <v>2003</v>
      </c>
      <c r="K21" s="672"/>
      <c r="L21" s="605" t="s">
        <v>593</v>
      </c>
      <c r="M21" s="652" t="s">
        <v>596</v>
      </c>
      <c r="N21" s="652" t="s">
        <v>599</v>
      </c>
      <c r="O21" s="652" t="s">
        <v>590</v>
      </c>
      <c r="P21" s="672"/>
      <c r="Q21" s="604" t="s">
        <v>593</v>
      </c>
      <c r="R21" s="652" t="s">
        <v>596</v>
      </c>
      <c r="S21" s="652" t="s">
        <v>599</v>
      </c>
      <c r="T21" s="652" t="s">
        <v>590</v>
      </c>
      <c r="U21" s="672"/>
      <c r="V21" s="605" t="s">
        <v>593</v>
      </c>
    </row>
    <row r="22" spans="1:22" ht="15.75">
      <c r="A22" s="647" t="s">
        <v>37</v>
      </c>
      <c r="B22" s="647"/>
      <c r="C22" s="653"/>
      <c r="D22" s="653"/>
      <c r="E22" s="599"/>
      <c r="F22" s="599"/>
      <c r="G22" s="626"/>
      <c r="H22" s="673"/>
      <c r="I22" s="673"/>
      <c r="J22" s="673"/>
      <c r="K22" s="673"/>
      <c r="L22" s="673"/>
      <c r="M22" s="674"/>
      <c r="N22" s="626"/>
      <c r="O22" s="673"/>
      <c r="P22" s="673"/>
      <c r="Q22" s="628"/>
      <c r="R22" s="628"/>
      <c r="S22" s="626"/>
      <c r="T22" s="675"/>
      <c r="U22" s="673"/>
      <c r="V22" s="626"/>
    </row>
    <row r="23" spans="1:22" ht="12.75">
      <c r="A23" s="308" t="s">
        <v>38</v>
      </c>
      <c r="B23" s="308"/>
      <c r="C23" s="654">
        <v>5</v>
      </c>
      <c r="D23" s="655">
        <v>4.8737976511548995</v>
      </c>
      <c r="E23" s="611">
        <v>12.7</v>
      </c>
      <c r="F23" s="626">
        <v>1.87854497838863</v>
      </c>
      <c r="G23" s="626">
        <v>2.0720405488085483</v>
      </c>
      <c r="H23" s="626">
        <v>2.135076117104026</v>
      </c>
      <c r="I23" s="626">
        <v>2.0756026832764776</v>
      </c>
      <c r="J23" s="626">
        <v>2.10464695775478</v>
      </c>
      <c r="K23" s="626"/>
      <c r="L23" s="626">
        <v>1.976410695649688</v>
      </c>
      <c r="M23" s="626">
        <v>1.9587698538105607</v>
      </c>
      <c r="N23" s="626">
        <v>1.7798430815318</v>
      </c>
      <c r="O23" s="626">
        <v>2.0257831447174404</v>
      </c>
      <c r="Q23" s="628">
        <v>2.170456421850931</v>
      </c>
      <c r="R23" s="628">
        <v>1.8492922326037018</v>
      </c>
      <c r="S23" s="655">
        <v>1.7661581636732495</v>
      </c>
      <c r="T23" s="655">
        <v>1.7764423881764788</v>
      </c>
      <c r="V23" s="626">
        <v>1.7235097045239596</v>
      </c>
    </row>
    <row r="24" spans="1:22" ht="12.75">
      <c r="A24" s="611" t="s">
        <v>39</v>
      </c>
      <c r="B24" s="611"/>
      <c r="C24" s="641">
        <v>4.8</v>
      </c>
      <c r="D24" s="656" t="s">
        <v>608</v>
      </c>
      <c r="E24" s="656" t="s">
        <v>608</v>
      </c>
      <c r="F24" s="656" t="s">
        <v>608</v>
      </c>
      <c r="G24" s="658" t="s">
        <v>608</v>
      </c>
      <c r="H24" s="626">
        <v>0.07945933961232997</v>
      </c>
      <c r="I24" s="626">
        <v>6.8585630719197335</v>
      </c>
      <c r="J24" s="626">
        <v>2.572218237612146</v>
      </c>
      <c r="K24" s="626"/>
      <c r="L24" s="626">
        <v>6.999241436558476</v>
      </c>
      <c r="M24" s="626">
        <v>0.5682806312026565</v>
      </c>
      <c r="N24" s="626">
        <v>1.0329842179367466</v>
      </c>
      <c r="O24" s="626">
        <v>1.447161436034413</v>
      </c>
      <c r="Q24" s="628">
        <v>2.8904063605617583</v>
      </c>
      <c r="R24" s="628">
        <v>2.1893528410946193</v>
      </c>
      <c r="S24" s="655">
        <v>2.0556155386866357</v>
      </c>
      <c r="T24" s="655">
        <v>2.1130517605056753</v>
      </c>
      <c r="V24" s="626">
        <v>2.966995084883157</v>
      </c>
    </row>
    <row r="25" spans="1:22" ht="12.75">
      <c r="A25" s="611" t="s">
        <v>40</v>
      </c>
      <c r="B25" s="611"/>
      <c r="C25" s="641">
        <v>4.4</v>
      </c>
      <c r="D25" s="656" t="s">
        <v>608</v>
      </c>
      <c r="E25" s="656" t="s">
        <v>608</v>
      </c>
      <c r="F25" s="656" t="s">
        <v>608</v>
      </c>
      <c r="G25" s="626">
        <v>0.0682990040792893</v>
      </c>
      <c r="H25" s="658" t="s">
        <v>608</v>
      </c>
      <c r="I25" s="626">
        <v>0.17703323797911422</v>
      </c>
      <c r="J25" s="626">
        <v>0.35314102208815396</v>
      </c>
      <c r="K25" s="626"/>
      <c r="L25" s="626">
        <v>0.3747972681961405</v>
      </c>
      <c r="M25" s="626">
        <v>0.3101818984609978</v>
      </c>
      <c r="N25" s="626">
        <v>0.6798080727117812</v>
      </c>
      <c r="O25" s="626">
        <v>1.1838171725642366</v>
      </c>
      <c r="Q25" s="628">
        <v>1.1157133438422986</v>
      </c>
      <c r="R25" s="628">
        <v>0.47004233428618897</v>
      </c>
      <c r="S25" s="655">
        <v>0.6872291237111395</v>
      </c>
      <c r="T25" s="655">
        <v>0.4268219616937367</v>
      </c>
      <c r="V25" s="626">
        <v>0.3473858835931139</v>
      </c>
    </row>
    <row r="26" spans="1:22" ht="12.75">
      <c r="A26" s="611" t="s">
        <v>41</v>
      </c>
      <c r="B26" s="611"/>
      <c r="C26" s="641">
        <v>3.2</v>
      </c>
      <c r="D26" s="656" t="s">
        <v>608</v>
      </c>
      <c r="E26" s="656" t="s">
        <v>608</v>
      </c>
      <c r="F26" s="657">
        <v>0.4639566104710406</v>
      </c>
      <c r="G26" s="658" t="s">
        <v>608</v>
      </c>
      <c r="H26" s="626">
        <v>0.20179742884956242</v>
      </c>
      <c r="I26" s="658" t="s">
        <v>608</v>
      </c>
      <c r="J26" s="626">
        <v>0.07548198995878261</v>
      </c>
      <c r="K26" s="658"/>
      <c r="L26" s="659">
        <v>0.4068929422981017</v>
      </c>
      <c r="M26" s="626">
        <v>0.23317707954525704</v>
      </c>
      <c r="N26" s="658" t="s">
        <v>608</v>
      </c>
      <c r="O26" s="626">
        <v>0.11301509198303761</v>
      </c>
      <c r="Q26" s="628">
        <v>0.11123943502934297</v>
      </c>
      <c r="R26" s="628">
        <v>0.5143014269919742</v>
      </c>
      <c r="S26" s="655">
        <v>0.9165575645857815</v>
      </c>
      <c r="T26" s="655">
        <v>1.2418190805298521</v>
      </c>
      <c r="V26" s="620">
        <v>0.9955996791652917</v>
      </c>
    </row>
    <row r="27" spans="1:22" ht="12.75">
      <c r="A27" s="611" t="s">
        <v>42</v>
      </c>
      <c r="B27" s="611"/>
      <c r="C27" s="641">
        <v>5.5</v>
      </c>
      <c r="D27" s="656" t="s">
        <v>608</v>
      </c>
      <c r="E27" s="656" t="s">
        <v>608</v>
      </c>
      <c r="F27" s="656" t="s">
        <v>608</v>
      </c>
      <c r="G27" s="658" t="s">
        <v>608</v>
      </c>
      <c r="H27" s="658" t="s">
        <v>608</v>
      </c>
      <c r="I27" s="626">
        <v>0.053850816189163785</v>
      </c>
      <c r="J27" s="626">
        <v>0.3342499460842929</v>
      </c>
      <c r="K27" s="658"/>
      <c r="L27" s="626">
        <v>0.5530237742372129</v>
      </c>
      <c r="M27" s="626">
        <v>0.4778495290824494</v>
      </c>
      <c r="N27" s="626">
        <v>0.2427003703959799</v>
      </c>
      <c r="O27" s="626">
        <v>0.2649358592784082</v>
      </c>
      <c r="Q27" s="628">
        <v>0.40705507001659025</v>
      </c>
      <c r="R27" s="628">
        <v>0.4529596764491902</v>
      </c>
      <c r="S27" s="655">
        <v>0.4355372120480725</v>
      </c>
      <c r="T27" s="655">
        <v>0.3047359461759818</v>
      </c>
      <c r="V27" s="626">
        <v>0.3697200447067558</v>
      </c>
    </row>
    <row r="28" spans="1:22" ht="12.75">
      <c r="A28" s="611" t="s">
        <v>43</v>
      </c>
      <c r="B28" s="611"/>
      <c r="C28" s="641">
        <v>3.3</v>
      </c>
      <c r="D28" s="626">
        <v>9.983630423654011</v>
      </c>
      <c r="E28" s="611">
        <v>17.7</v>
      </c>
      <c r="F28" s="626">
        <v>8.867490541132533</v>
      </c>
      <c r="G28" s="626">
        <v>7.778504444402097</v>
      </c>
      <c r="H28" s="626">
        <v>0.25229255757094626</v>
      </c>
      <c r="I28" s="626">
        <v>3.6876266395717643</v>
      </c>
      <c r="J28" s="626">
        <v>5.331001284648044</v>
      </c>
      <c r="K28" s="626"/>
      <c r="L28" s="626">
        <v>6.911408487971303</v>
      </c>
      <c r="M28" s="626">
        <v>6.711664085566753</v>
      </c>
      <c r="N28" s="626">
        <v>8.209913417654011</v>
      </c>
      <c r="O28" s="626">
        <v>13.736544678511207</v>
      </c>
      <c r="Q28" s="628">
        <v>12.179040921891207</v>
      </c>
      <c r="R28" s="628">
        <v>9.899245544588487</v>
      </c>
      <c r="S28" s="655">
        <v>9.609108549351376</v>
      </c>
      <c r="T28" s="655">
        <v>8.10889037303583</v>
      </c>
      <c r="V28" s="620">
        <v>8.40703944573701</v>
      </c>
    </row>
    <row r="29" spans="1:22" ht="12.75">
      <c r="A29" s="611" t="s">
        <v>44</v>
      </c>
      <c r="B29" s="611"/>
      <c r="C29" s="641">
        <v>39</v>
      </c>
      <c r="D29" s="626">
        <v>46.53183917224172</v>
      </c>
      <c r="E29" s="611">
        <v>45.2</v>
      </c>
      <c r="F29" s="626">
        <v>50.30588544297792</v>
      </c>
      <c r="G29" s="626">
        <v>35.83487980875468</v>
      </c>
      <c r="H29" s="626">
        <v>41.67252389410084</v>
      </c>
      <c r="I29" s="626">
        <v>24.279475626734328</v>
      </c>
      <c r="J29" s="626">
        <v>36.70112150158399</v>
      </c>
      <c r="K29" s="626"/>
      <c r="L29" s="626">
        <v>41.553249080721095</v>
      </c>
      <c r="M29" s="626">
        <v>48.12316917606697</v>
      </c>
      <c r="N29" s="626">
        <v>47.58749752813027</v>
      </c>
      <c r="O29" s="626">
        <v>38.83887544678157</v>
      </c>
      <c r="Q29" s="628">
        <v>36.58202957518536</v>
      </c>
      <c r="R29" s="628">
        <v>44.06603919501842</v>
      </c>
      <c r="S29" s="655">
        <v>44.931738035348516</v>
      </c>
      <c r="T29" s="655">
        <v>37.74215653795118</v>
      </c>
      <c r="V29" s="626">
        <v>25.803386571980642</v>
      </c>
    </row>
    <row r="30" spans="1:22" ht="12.75">
      <c r="A30" s="611" t="s">
        <v>45</v>
      </c>
      <c r="B30" s="611"/>
      <c r="C30" s="641">
        <v>17</v>
      </c>
      <c r="D30" s="626">
        <v>10.646244026542897</v>
      </c>
      <c r="E30" s="611">
        <v>10.5</v>
      </c>
      <c r="F30" s="626">
        <v>23.82831784095299</v>
      </c>
      <c r="G30" s="626">
        <v>19.958534050773586</v>
      </c>
      <c r="H30" s="626">
        <v>30.656127257977197</v>
      </c>
      <c r="I30" s="626">
        <v>35.41410130924325</v>
      </c>
      <c r="J30" s="626">
        <v>19.915104025761007</v>
      </c>
      <c r="K30" s="626"/>
      <c r="L30" s="626">
        <v>16.96625564604094</v>
      </c>
      <c r="M30" s="626">
        <v>18.77393409949979</v>
      </c>
      <c r="N30" s="626">
        <v>14.091855345154148</v>
      </c>
      <c r="O30" s="626">
        <v>19.64485484823073</v>
      </c>
      <c r="Q30" s="628">
        <v>21.43289101346472</v>
      </c>
      <c r="R30" s="628">
        <v>13.277269524469675</v>
      </c>
      <c r="S30" s="655">
        <v>11.21479685550251</v>
      </c>
      <c r="T30" s="655">
        <v>17.973737794702537</v>
      </c>
      <c r="V30" s="620">
        <v>22.390156656204557</v>
      </c>
    </row>
    <row r="31" spans="1:22" ht="12.75">
      <c r="A31" s="611" t="s">
        <v>46</v>
      </c>
      <c r="B31" s="611"/>
      <c r="C31" s="641">
        <v>5.8</v>
      </c>
      <c r="D31" s="626">
        <v>10.620994501036883</v>
      </c>
      <c r="E31" s="611">
        <v>4.4</v>
      </c>
      <c r="F31" s="626">
        <v>4.373390171213409</v>
      </c>
      <c r="G31" s="626">
        <v>4.539400355422422</v>
      </c>
      <c r="H31" s="626">
        <v>7.494938128820433</v>
      </c>
      <c r="I31" s="626">
        <v>10.149950909601998</v>
      </c>
      <c r="J31" s="626">
        <v>6.308288641373569</v>
      </c>
      <c r="K31" s="626"/>
      <c r="L31" s="626">
        <v>4.132958192844196</v>
      </c>
      <c r="M31" s="626">
        <v>3.8742872516604243</v>
      </c>
      <c r="N31" s="626">
        <v>3.5414975613105435</v>
      </c>
      <c r="O31" s="626">
        <v>5.566317494125538</v>
      </c>
      <c r="Q31" s="628">
        <v>5.158223863634484</v>
      </c>
      <c r="R31" s="628">
        <v>3.022175375079484</v>
      </c>
      <c r="S31" s="655">
        <v>2.954647081411374</v>
      </c>
      <c r="T31" s="655">
        <v>4.138820555474299</v>
      </c>
      <c r="V31" s="626">
        <v>5.07002538856049</v>
      </c>
    </row>
    <row r="32" spans="1:22" ht="12.75">
      <c r="A32" s="611" t="s">
        <v>47</v>
      </c>
      <c r="B32" s="611"/>
      <c r="C32" s="641">
        <v>11.8</v>
      </c>
      <c r="D32" s="626">
        <v>17.343494225369593</v>
      </c>
      <c r="E32" s="611">
        <v>9.4</v>
      </c>
      <c r="F32" s="626">
        <v>10.2505173978936</v>
      </c>
      <c r="G32" s="661">
        <v>29.748341787759376</v>
      </c>
      <c r="H32" s="626">
        <v>17.506851537181202</v>
      </c>
      <c r="I32" s="626">
        <v>17.27639500999537</v>
      </c>
      <c r="J32" s="661">
        <v>26.304746393135225</v>
      </c>
      <c r="K32" s="626"/>
      <c r="L32" s="661">
        <v>20.125762475482848</v>
      </c>
      <c r="M32" s="661">
        <v>18.951045468047052</v>
      </c>
      <c r="N32" s="661">
        <v>22.79511339358015</v>
      </c>
      <c r="O32" s="661">
        <v>17.178694827773416</v>
      </c>
      <c r="Q32" s="628">
        <v>17.952943994523306</v>
      </c>
      <c r="R32" s="662">
        <v>24.25932184941826</v>
      </c>
      <c r="S32" s="655">
        <v>25.428611875681344</v>
      </c>
      <c r="T32" s="661">
        <v>26.17352360175443</v>
      </c>
      <c r="U32" s="69"/>
      <c r="V32" s="661">
        <v>31.926181540645022</v>
      </c>
    </row>
    <row r="33" spans="1:22" ht="12.75">
      <c r="A33" s="676" t="s">
        <v>839</v>
      </c>
      <c r="B33" s="676"/>
      <c r="C33" s="663">
        <v>100</v>
      </c>
      <c r="D33" s="635">
        <v>100</v>
      </c>
      <c r="E33" s="635">
        <v>100</v>
      </c>
      <c r="F33" s="635">
        <v>100</v>
      </c>
      <c r="G33" s="638">
        <v>100</v>
      </c>
      <c r="H33" s="635">
        <v>100</v>
      </c>
      <c r="I33" s="635">
        <v>100</v>
      </c>
      <c r="J33" s="638">
        <v>100</v>
      </c>
      <c r="K33" s="635"/>
      <c r="L33" s="638">
        <v>100</v>
      </c>
      <c r="M33" s="638">
        <v>100</v>
      </c>
      <c r="N33" s="638">
        <v>100</v>
      </c>
      <c r="O33" s="638">
        <v>100</v>
      </c>
      <c r="P33" s="74"/>
      <c r="Q33" s="666">
        <v>100</v>
      </c>
      <c r="R33" s="667">
        <v>100</v>
      </c>
      <c r="S33" s="635">
        <v>100</v>
      </c>
      <c r="T33" s="638">
        <v>100</v>
      </c>
      <c r="U33" s="69"/>
      <c r="V33" s="638">
        <v>100</v>
      </c>
    </row>
    <row r="34" spans="1:18" ht="15">
      <c r="A34" s="677" t="s">
        <v>49</v>
      </c>
      <c r="B34" s="678"/>
      <c r="C34" s="679"/>
      <c r="D34" s="680"/>
      <c r="E34" s="681"/>
      <c r="F34" s="681"/>
      <c r="G34" s="681"/>
      <c r="H34" s="681"/>
      <c r="I34" s="681"/>
      <c r="J34" s="681"/>
      <c r="K34" s="681"/>
      <c r="L34" s="681"/>
      <c r="M34" s="681"/>
      <c r="N34" s="681"/>
      <c r="O34" s="681"/>
      <c r="P34" s="681"/>
      <c r="Q34" s="70"/>
      <c r="R34" s="682"/>
    </row>
    <row r="35" spans="1:12" ht="15.75">
      <c r="A35" s="683" t="s">
        <v>50</v>
      </c>
      <c r="B35" s="684"/>
      <c r="C35" s="685"/>
      <c r="D35" s="685"/>
      <c r="E35" s="685"/>
      <c r="F35" s="70"/>
      <c r="G35" s="70"/>
      <c r="L35" s="626"/>
    </row>
  </sheetData>
  <printOptions/>
  <pageMargins left="0.75" right="0.75" top="1" bottom="1" header="0.5" footer="0.5"/>
  <pageSetup horizontalDpi="600" verticalDpi="600" orientation="portrait" paperSize="9" scale="45" r:id="rId1"/>
</worksheet>
</file>

<file path=xl/worksheets/sheet25.xml><?xml version="1.0" encoding="utf-8"?>
<worksheet xmlns="http://schemas.openxmlformats.org/spreadsheetml/2006/main" xmlns:r="http://schemas.openxmlformats.org/officeDocument/2006/relationships">
  <dimension ref="A1:P78"/>
  <sheetViews>
    <sheetView workbookViewId="0" topLeftCell="A1">
      <selection activeCell="A1" sqref="A1"/>
    </sheetView>
  </sheetViews>
  <sheetFormatPr defaultColWidth="9.140625" defaultRowHeight="12.75"/>
  <cols>
    <col min="1" max="1" width="15.7109375" style="0" customWidth="1"/>
    <col min="2" max="2" width="11.7109375" style="0" customWidth="1"/>
    <col min="3" max="3" width="13.8515625" style="0" customWidth="1"/>
    <col min="4" max="4" width="10.57421875" style="0" customWidth="1"/>
    <col min="5" max="5" width="13.140625" style="0" customWidth="1"/>
    <col min="6" max="6" width="11.7109375" style="0" customWidth="1"/>
    <col min="7" max="7" width="3.7109375" style="0" customWidth="1"/>
    <col min="8" max="8" width="13.421875" style="0" customWidth="1"/>
    <col min="9" max="9" width="13.8515625" style="0" customWidth="1"/>
    <col min="10" max="10" width="3.28125" style="0" customWidth="1"/>
    <col min="11" max="11" width="12.57421875" style="0" customWidth="1"/>
    <col min="12" max="12" width="3.00390625" style="0" customWidth="1"/>
    <col min="13" max="13" width="12.28125" style="0" customWidth="1"/>
    <col min="14" max="14" width="19.140625" style="0" customWidth="1"/>
    <col min="15" max="15" width="15.8515625" style="0" customWidth="1"/>
    <col min="16" max="16" width="12.28125" style="0" customWidth="1"/>
  </cols>
  <sheetData>
    <row r="1" spans="1:16" ht="15.75">
      <c r="A1" s="262" t="s">
        <v>51</v>
      </c>
      <c r="B1" s="262"/>
      <c r="C1" s="262"/>
      <c r="D1" s="262"/>
      <c r="E1" s="262"/>
      <c r="F1" s="262"/>
      <c r="G1" s="686"/>
      <c r="H1" s="262"/>
      <c r="I1" s="262"/>
      <c r="J1" s="686"/>
      <c r="K1" s="262"/>
      <c r="L1" s="686"/>
      <c r="M1" s="262"/>
      <c r="N1" s="262"/>
      <c r="O1" s="262"/>
      <c r="P1" s="262"/>
    </row>
    <row r="2" spans="1:16" ht="15.75">
      <c r="A2" s="262"/>
      <c r="B2" s="262"/>
      <c r="C2" s="262"/>
      <c r="D2" s="262"/>
      <c r="E2" s="262"/>
      <c r="F2" s="262"/>
      <c r="G2" s="686"/>
      <c r="H2" s="262"/>
      <c r="I2" s="262"/>
      <c r="J2" s="686"/>
      <c r="K2" s="262"/>
      <c r="L2" s="686"/>
      <c r="M2" s="262"/>
      <c r="N2" s="262"/>
      <c r="O2" s="262"/>
      <c r="P2" s="262"/>
    </row>
    <row r="3" spans="1:16" ht="18">
      <c r="A3" s="262" t="s">
        <v>99</v>
      </c>
      <c r="B3" s="262"/>
      <c r="C3" s="262"/>
      <c r="D3" s="262"/>
      <c r="E3" s="262"/>
      <c r="F3" s="262"/>
      <c r="G3" s="686"/>
      <c r="H3" s="262"/>
      <c r="I3" s="262"/>
      <c r="J3" s="686"/>
      <c r="K3" s="262"/>
      <c r="L3" s="686"/>
      <c r="M3" s="262"/>
      <c r="N3" s="262"/>
      <c r="O3" s="262"/>
      <c r="P3" s="262"/>
    </row>
    <row r="4" spans="1:16" ht="15.75">
      <c r="A4" s="645" t="s">
        <v>588</v>
      </c>
      <c r="B4" s="645"/>
      <c r="C4" s="645"/>
      <c r="D4" s="645"/>
      <c r="E4" s="645"/>
      <c r="F4" s="645"/>
      <c r="G4" s="687"/>
      <c r="H4" s="645"/>
      <c r="I4" s="645"/>
      <c r="J4" s="687"/>
      <c r="K4" s="645"/>
      <c r="L4" s="687"/>
      <c r="M4" s="645"/>
      <c r="N4" s="645"/>
      <c r="O4" s="645"/>
      <c r="P4" s="645"/>
    </row>
    <row r="5" spans="1:16" ht="15.75">
      <c r="A5" s="688"/>
      <c r="B5" s="688"/>
      <c r="C5" s="689" t="s">
        <v>52</v>
      </c>
      <c r="D5" s="689"/>
      <c r="E5" s="689" t="s">
        <v>53</v>
      </c>
      <c r="F5" s="689" t="s">
        <v>54</v>
      </c>
      <c r="G5" s="689"/>
      <c r="H5" s="689"/>
      <c r="I5" s="689" t="s">
        <v>55</v>
      </c>
      <c r="J5" s="689"/>
      <c r="K5" s="689" t="s">
        <v>56</v>
      </c>
      <c r="L5" s="689"/>
      <c r="M5" s="653" t="s">
        <v>57</v>
      </c>
      <c r="N5" s="690"/>
      <c r="O5" s="689" t="s">
        <v>58</v>
      </c>
      <c r="P5" s="689"/>
    </row>
    <row r="6" spans="1:16" ht="15.75">
      <c r="A6" s="688"/>
      <c r="B6" s="688"/>
      <c r="C6" s="689" t="s">
        <v>59</v>
      </c>
      <c r="D6" s="689" t="s">
        <v>60</v>
      </c>
      <c r="E6" s="689" t="s">
        <v>61</v>
      </c>
      <c r="F6" s="689" t="s">
        <v>62</v>
      </c>
      <c r="G6" s="689"/>
      <c r="H6" s="689" t="s">
        <v>63</v>
      </c>
      <c r="I6" s="689" t="s">
        <v>937</v>
      </c>
      <c r="J6" s="689"/>
      <c r="K6" s="689" t="s">
        <v>64</v>
      </c>
      <c r="L6" s="689"/>
      <c r="M6" s="691" t="s">
        <v>65</v>
      </c>
      <c r="N6" s="692"/>
      <c r="O6" s="689" t="s">
        <v>66</v>
      </c>
      <c r="P6" s="689"/>
    </row>
    <row r="7" spans="1:16" ht="15.75">
      <c r="A7" s="688" t="s">
        <v>840</v>
      </c>
      <c r="B7" s="688"/>
      <c r="C7" s="689" t="s">
        <v>67</v>
      </c>
      <c r="D7" s="689" t="s">
        <v>68</v>
      </c>
      <c r="E7" s="689" t="s">
        <v>69</v>
      </c>
      <c r="F7" s="689" t="s">
        <v>70</v>
      </c>
      <c r="G7" s="689"/>
      <c r="H7" s="689" t="s">
        <v>71</v>
      </c>
      <c r="I7" s="689" t="s">
        <v>72</v>
      </c>
      <c r="J7" s="689"/>
      <c r="K7" s="689" t="s">
        <v>73</v>
      </c>
      <c r="L7" s="689"/>
      <c r="M7" s="689" t="s">
        <v>74</v>
      </c>
      <c r="N7" s="689" t="s">
        <v>75</v>
      </c>
      <c r="O7" s="689" t="s">
        <v>76</v>
      </c>
      <c r="P7" s="689" t="s">
        <v>839</v>
      </c>
    </row>
    <row r="8" spans="1:16" ht="15.75">
      <c r="A8" s="693" t="s">
        <v>77</v>
      </c>
      <c r="B8" s="275" t="s">
        <v>593</v>
      </c>
      <c r="C8" s="694">
        <v>138.136</v>
      </c>
      <c r="D8" s="695" t="s">
        <v>608</v>
      </c>
      <c r="E8" s="694">
        <v>142.906</v>
      </c>
      <c r="F8" s="695" t="s">
        <v>608</v>
      </c>
      <c r="G8" s="275"/>
      <c r="H8" s="694">
        <v>121.503</v>
      </c>
      <c r="I8" s="694">
        <v>20.076999999999998</v>
      </c>
      <c r="J8" s="275"/>
      <c r="K8" s="694">
        <v>184.458</v>
      </c>
      <c r="L8" s="275"/>
      <c r="M8" s="694">
        <v>394.03900000000004</v>
      </c>
      <c r="N8" s="694">
        <v>414.754</v>
      </c>
      <c r="O8" s="694">
        <v>15.295</v>
      </c>
      <c r="P8" s="696">
        <v>1431.1680000000001</v>
      </c>
    </row>
    <row r="9" spans="1:16" ht="15.75">
      <c r="A9" s="262"/>
      <c r="B9" s="112" t="s">
        <v>596</v>
      </c>
      <c r="C9" s="292">
        <v>137.562</v>
      </c>
      <c r="D9" s="697" t="s">
        <v>608</v>
      </c>
      <c r="E9" s="292">
        <v>165.05599999999998</v>
      </c>
      <c r="F9" s="697" t="s">
        <v>608</v>
      </c>
      <c r="G9" s="112"/>
      <c r="H9" s="292">
        <v>118.404</v>
      </c>
      <c r="I9" s="292">
        <v>24.691000000000003</v>
      </c>
      <c r="J9" s="112"/>
      <c r="K9" s="292">
        <v>279.084</v>
      </c>
      <c r="L9" s="112"/>
      <c r="M9" s="292">
        <v>77.574</v>
      </c>
      <c r="N9" s="292">
        <v>91.188</v>
      </c>
      <c r="O9" s="292">
        <v>24.649</v>
      </c>
      <c r="P9" s="288">
        <v>918.208</v>
      </c>
    </row>
    <row r="10" spans="1:16" ht="15.75">
      <c r="A10" s="262"/>
      <c r="B10" s="112" t="s">
        <v>599</v>
      </c>
      <c r="C10" s="292">
        <v>146.761</v>
      </c>
      <c r="D10" s="697" t="s">
        <v>608</v>
      </c>
      <c r="E10" s="292">
        <v>189.547</v>
      </c>
      <c r="F10" s="697" t="s">
        <v>608</v>
      </c>
      <c r="G10" s="112"/>
      <c r="H10" s="292">
        <v>117.361</v>
      </c>
      <c r="I10" s="292">
        <v>22.203</v>
      </c>
      <c r="J10" s="112"/>
      <c r="K10" s="292">
        <v>245.545</v>
      </c>
      <c r="L10" s="112"/>
      <c r="M10" s="292">
        <v>67.169</v>
      </c>
      <c r="N10" s="292">
        <v>133.049</v>
      </c>
      <c r="O10" s="292">
        <v>50.626</v>
      </c>
      <c r="P10" s="288">
        <v>972.261</v>
      </c>
    </row>
    <row r="11" spans="1:16" ht="15.75">
      <c r="A11" s="262"/>
      <c r="B11" s="112" t="s">
        <v>590</v>
      </c>
      <c r="C11" s="292">
        <v>143.404</v>
      </c>
      <c r="D11" s="697" t="s">
        <v>608</v>
      </c>
      <c r="E11" s="292">
        <v>191.297</v>
      </c>
      <c r="F11" s="698">
        <v>0.063</v>
      </c>
      <c r="G11" s="112"/>
      <c r="H11" s="292">
        <v>110.052</v>
      </c>
      <c r="I11" s="292">
        <v>26.253</v>
      </c>
      <c r="J11" s="112"/>
      <c r="K11" s="292">
        <v>279.832</v>
      </c>
      <c r="L11" s="112"/>
      <c r="M11" s="292">
        <v>76.556</v>
      </c>
      <c r="N11" s="292">
        <v>114.84899999999999</v>
      </c>
      <c r="O11" s="292">
        <v>58.92</v>
      </c>
      <c r="P11" s="288">
        <v>1001.226</v>
      </c>
    </row>
    <row r="12" spans="1:16" ht="15.75">
      <c r="A12" s="262"/>
      <c r="B12" s="112"/>
      <c r="C12" s="292"/>
      <c r="D12" s="699"/>
      <c r="E12" s="292"/>
      <c r="F12" s="700"/>
      <c r="G12" s="112"/>
      <c r="H12" s="292"/>
      <c r="I12" s="292"/>
      <c r="J12" s="112"/>
      <c r="K12" s="292"/>
      <c r="L12" s="112"/>
      <c r="M12" s="292"/>
      <c r="N12" s="292"/>
      <c r="O12" s="292"/>
      <c r="P12" s="288" t="s">
        <v>775</v>
      </c>
    </row>
    <row r="13" spans="1:16" ht="15.75">
      <c r="A13" s="262" t="s">
        <v>888</v>
      </c>
      <c r="B13" s="112" t="s">
        <v>593</v>
      </c>
      <c r="C13" s="292">
        <v>319.23699999999997</v>
      </c>
      <c r="D13" s="697" t="s">
        <v>608</v>
      </c>
      <c r="E13" s="292">
        <v>199.236</v>
      </c>
      <c r="F13" s="697" t="s">
        <v>608</v>
      </c>
      <c r="G13" s="112"/>
      <c r="H13" s="292">
        <v>123.31700000000001</v>
      </c>
      <c r="I13" s="292">
        <v>26.112</v>
      </c>
      <c r="J13" s="112"/>
      <c r="K13" s="292">
        <v>258.625</v>
      </c>
      <c r="L13" s="112"/>
      <c r="M13" s="292">
        <v>306.488</v>
      </c>
      <c r="N13" s="292">
        <v>395.629</v>
      </c>
      <c r="O13" s="292">
        <v>84.599</v>
      </c>
      <c r="P13" s="288">
        <v>1713.243</v>
      </c>
    </row>
    <row r="14" spans="1:16" ht="15.75">
      <c r="A14" s="262"/>
      <c r="B14" s="112" t="s">
        <v>596</v>
      </c>
      <c r="C14" s="292">
        <v>214.19099999999997</v>
      </c>
      <c r="D14" s="697" t="s">
        <v>608</v>
      </c>
      <c r="E14" s="292">
        <v>189.372</v>
      </c>
      <c r="F14" s="697" t="s">
        <v>608</v>
      </c>
      <c r="G14" s="112"/>
      <c r="H14" s="292">
        <v>103.244</v>
      </c>
      <c r="I14" s="292">
        <v>64.506</v>
      </c>
      <c r="J14" s="112"/>
      <c r="K14" s="292">
        <v>489.565</v>
      </c>
      <c r="L14" s="112"/>
      <c r="M14" s="292">
        <v>49.016</v>
      </c>
      <c r="N14" s="292">
        <v>213.826</v>
      </c>
      <c r="O14" s="292">
        <v>77.174</v>
      </c>
      <c r="P14" s="288">
        <v>1400.894</v>
      </c>
    </row>
    <row r="15" spans="1:16" ht="15.75">
      <c r="A15" s="262"/>
      <c r="B15" s="112" t="s">
        <v>599</v>
      </c>
      <c r="C15" s="292">
        <v>303.265</v>
      </c>
      <c r="D15" s="697" t="s">
        <v>608</v>
      </c>
      <c r="E15" s="292">
        <v>201.883</v>
      </c>
      <c r="F15" s="697" t="s">
        <v>608</v>
      </c>
      <c r="G15" s="112"/>
      <c r="H15" s="292">
        <v>113.89</v>
      </c>
      <c r="I15" s="292">
        <v>35.811</v>
      </c>
      <c r="J15" s="112"/>
      <c r="K15" s="292">
        <v>551.907</v>
      </c>
      <c r="L15" s="112"/>
      <c r="M15" s="292">
        <v>64.536</v>
      </c>
      <c r="N15" s="292">
        <v>129.223</v>
      </c>
      <c r="O15" s="292">
        <v>71.769</v>
      </c>
      <c r="P15" s="288">
        <v>1472.284</v>
      </c>
    </row>
    <row r="16" spans="1:16" ht="15.75">
      <c r="A16" s="262"/>
      <c r="B16" s="112" t="s">
        <v>590</v>
      </c>
      <c r="C16" s="292">
        <v>318.776</v>
      </c>
      <c r="D16" s="697" t="s">
        <v>608</v>
      </c>
      <c r="E16" s="292">
        <v>262.05</v>
      </c>
      <c r="F16" s="697" t="s">
        <v>608</v>
      </c>
      <c r="G16" s="112"/>
      <c r="H16" s="292">
        <v>120.399</v>
      </c>
      <c r="I16" s="292">
        <v>26.901</v>
      </c>
      <c r="J16" s="112"/>
      <c r="K16" s="292">
        <v>678.53</v>
      </c>
      <c r="L16" s="112"/>
      <c r="M16" s="292">
        <v>19.665</v>
      </c>
      <c r="N16" s="292">
        <v>51.016999999999996</v>
      </c>
      <c r="O16" s="292">
        <v>79.504</v>
      </c>
      <c r="P16" s="288">
        <v>1556.842</v>
      </c>
    </row>
    <row r="17" spans="1:16" ht="15.75">
      <c r="A17" s="262"/>
      <c r="B17" s="112"/>
      <c r="C17" s="112"/>
      <c r="D17" s="699"/>
      <c r="F17" s="699"/>
      <c r="G17" s="112"/>
      <c r="H17" s="112"/>
      <c r="I17" s="112"/>
      <c r="J17" s="112"/>
      <c r="K17" s="112"/>
      <c r="L17" s="112"/>
      <c r="M17" s="112"/>
      <c r="N17" s="112"/>
      <c r="O17" s="112"/>
      <c r="P17" s="262"/>
    </row>
    <row r="18" spans="1:16" ht="15.75">
      <c r="A18" s="262" t="s">
        <v>854</v>
      </c>
      <c r="B18" s="112" t="s">
        <v>593</v>
      </c>
      <c r="C18" s="292">
        <v>380.325</v>
      </c>
      <c r="D18" s="697" t="s">
        <v>608</v>
      </c>
      <c r="E18" s="292">
        <v>387.65</v>
      </c>
      <c r="F18" s="697" t="s">
        <v>608</v>
      </c>
      <c r="G18" s="112"/>
      <c r="H18" s="292">
        <v>122.815</v>
      </c>
      <c r="I18" s="292">
        <v>25.912000000000003</v>
      </c>
      <c r="J18" s="112"/>
      <c r="K18" s="292">
        <v>699.658</v>
      </c>
      <c r="L18" s="112"/>
      <c r="M18" s="292">
        <v>119.945</v>
      </c>
      <c r="N18" s="292">
        <v>178.763</v>
      </c>
      <c r="O18" s="292">
        <v>142.503</v>
      </c>
      <c r="P18" s="288">
        <v>2057.571</v>
      </c>
    </row>
    <row r="19" spans="1:16" ht="15.75">
      <c r="A19" s="686"/>
      <c r="B19" s="112" t="s">
        <v>596</v>
      </c>
      <c r="C19" s="153">
        <v>398.758</v>
      </c>
      <c r="D19" s="697" t="s">
        <v>608</v>
      </c>
      <c r="E19" s="153">
        <v>260.065</v>
      </c>
      <c r="F19" s="697" t="s">
        <v>608</v>
      </c>
      <c r="G19" s="112"/>
      <c r="H19" s="153">
        <v>119.971</v>
      </c>
      <c r="I19" s="153">
        <v>38.651</v>
      </c>
      <c r="J19" s="112"/>
      <c r="K19" s="153">
        <v>706.7439999999999</v>
      </c>
      <c r="L19" s="112"/>
      <c r="M19" s="153">
        <v>51.804</v>
      </c>
      <c r="N19" s="153">
        <v>55.608999999999995</v>
      </c>
      <c r="O19" s="153">
        <v>163.795</v>
      </c>
      <c r="P19" s="288">
        <v>1795.397</v>
      </c>
    </row>
    <row r="20" spans="1:16" ht="15.75">
      <c r="A20" s="686"/>
      <c r="B20" s="112" t="s">
        <v>599</v>
      </c>
      <c r="C20" s="153">
        <v>386.964</v>
      </c>
      <c r="D20" s="697" t="s">
        <v>608</v>
      </c>
      <c r="E20" s="153">
        <v>401.108</v>
      </c>
      <c r="F20" s="697" t="s">
        <v>608</v>
      </c>
      <c r="G20" s="112"/>
      <c r="H20" s="153">
        <v>121.049</v>
      </c>
      <c r="I20" s="153">
        <v>32.946</v>
      </c>
      <c r="J20" s="112"/>
      <c r="K20" s="153">
        <v>724.294</v>
      </c>
      <c r="L20" s="112"/>
      <c r="M20" s="153">
        <v>2.054</v>
      </c>
      <c r="N20" s="153">
        <v>17.08</v>
      </c>
      <c r="O20" s="153">
        <v>160.049</v>
      </c>
      <c r="P20" s="288">
        <v>1845.544</v>
      </c>
    </row>
    <row r="21" spans="1:16" ht="15.75">
      <c r="A21" s="686"/>
      <c r="B21" s="112" t="s">
        <v>590</v>
      </c>
      <c r="C21" s="112">
        <v>431.6</v>
      </c>
      <c r="D21" s="697" t="s">
        <v>608</v>
      </c>
      <c r="E21" s="112">
        <v>516.1</v>
      </c>
      <c r="F21" s="697" t="s">
        <v>608</v>
      </c>
      <c r="G21" s="112"/>
      <c r="H21" s="112">
        <v>85.9</v>
      </c>
      <c r="I21" s="112">
        <v>207.9</v>
      </c>
      <c r="J21" s="112"/>
      <c r="K21" s="112">
        <v>745.1</v>
      </c>
      <c r="L21" s="112"/>
      <c r="M21" s="112">
        <v>19.2</v>
      </c>
      <c r="N21" s="112">
        <v>40.1</v>
      </c>
      <c r="O21" s="112">
        <v>154.2</v>
      </c>
      <c r="P21" s="288">
        <v>2200.1</v>
      </c>
    </row>
    <row r="22" spans="1:16" ht="15.75">
      <c r="A22" s="686"/>
      <c r="B22" s="701"/>
      <c r="C22" s="112"/>
      <c r="D22" s="699"/>
      <c r="F22" s="699"/>
      <c r="G22" s="112"/>
      <c r="H22" s="112"/>
      <c r="I22" s="112"/>
      <c r="J22" s="112"/>
      <c r="K22" s="112"/>
      <c r="L22" s="112"/>
      <c r="M22" s="112"/>
      <c r="N22" s="112"/>
      <c r="O22" s="112"/>
      <c r="P22" s="262"/>
    </row>
    <row r="23" spans="1:16" ht="15.75">
      <c r="A23" s="262" t="s">
        <v>855</v>
      </c>
      <c r="B23" s="112" t="s">
        <v>593</v>
      </c>
      <c r="C23" s="153">
        <v>421.349</v>
      </c>
      <c r="D23" s="697" t="s">
        <v>608</v>
      </c>
      <c r="E23" s="292">
        <v>441.034</v>
      </c>
      <c r="F23" s="697" t="s">
        <v>608</v>
      </c>
      <c r="G23" s="112"/>
      <c r="H23" s="292">
        <v>139.042</v>
      </c>
      <c r="I23" s="292">
        <v>35.397999999999996</v>
      </c>
      <c r="J23" s="112"/>
      <c r="K23" s="292">
        <v>766.999</v>
      </c>
      <c r="L23" s="112"/>
      <c r="M23" s="292">
        <v>35.013</v>
      </c>
      <c r="N23" s="292">
        <v>54.076</v>
      </c>
      <c r="O23" s="292">
        <v>204.419</v>
      </c>
      <c r="P23" s="288">
        <v>2097.33</v>
      </c>
    </row>
    <row r="24" spans="1:16" ht="15.75">
      <c r="A24" s="686"/>
      <c r="B24" s="112" t="s">
        <v>596</v>
      </c>
      <c r="C24" s="153">
        <v>450.285</v>
      </c>
      <c r="D24" s="697" t="s">
        <v>608</v>
      </c>
      <c r="E24" s="153">
        <v>383.792</v>
      </c>
      <c r="F24" s="697" t="s">
        <v>608</v>
      </c>
      <c r="G24" s="112"/>
      <c r="H24" s="153">
        <v>144.251</v>
      </c>
      <c r="I24" s="153">
        <v>60.812000000000005</v>
      </c>
      <c r="J24" s="112"/>
      <c r="K24" s="153">
        <v>824.4670000000001</v>
      </c>
      <c r="L24" s="112"/>
      <c r="M24" s="153">
        <v>29.847</v>
      </c>
      <c r="N24" s="153">
        <v>32.474</v>
      </c>
      <c r="O24" s="153">
        <v>290.019</v>
      </c>
      <c r="P24" s="288">
        <v>2215.947</v>
      </c>
    </row>
    <row r="25" spans="1:16" ht="15.75">
      <c r="A25" s="686"/>
      <c r="B25" s="112" t="s">
        <v>599</v>
      </c>
      <c r="C25" s="265">
        <v>582.727</v>
      </c>
      <c r="D25" s="697" t="s">
        <v>608</v>
      </c>
      <c r="E25" s="265">
        <v>512.372</v>
      </c>
      <c r="F25" s="697" t="s">
        <v>608</v>
      </c>
      <c r="G25" s="112"/>
      <c r="H25" s="265">
        <v>177.435</v>
      </c>
      <c r="I25" s="265">
        <v>207.48</v>
      </c>
      <c r="J25" s="112"/>
      <c r="K25" s="265">
        <v>861.794</v>
      </c>
      <c r="L25" s="112"/>
      <c r="M25" s="265">
        <v>29.759</v>
      </c>
      <c r="N25" s="265">
        <v>53.19200000000001</v>
      </c>
      <c r="O25" s="265">
        <v>333.707</v>
      </c>
      <c r="P25" s="158">
        <v>2758.466</v>
      </c>
    </row>
    <row r="26" spans="1:16" ht="15.75">
      <c r="A26" s="686"/>
      <c r="B26" s="112" t="s">
        <v>590</v>
      </c>
      <c r="C26" s="151">
        <v>598.979</v>
      </c>
      <c r="D26" s="374" t="s">
        <v>608</v>
      </c>
      <c r="E26" s="151">
        <v>512.2</v>
      </c>
      <c r="F26" s="374" t="s">
        <v>608</v>
      </c>
      <c r="G26" s="151"/>
      <c r="H26" s="151">
        <v>367.98900000000003</v>
      </c>
      <c r="I26" s="151">
        <v>223.143</v>
      </c>
      <c r="J26" s="151"/>
      <c r="K26" s="151">
        <v>889.197</v>
      </c>
      <c r="L26" s="151"/>
      <c r="M26" s="151">
        <v>144.477</v>
      </c>
      <c r="N26" s="151">
        <v>23.767</v>
      </c>
      <c r="O26" s="151">
        <v>310.542</v>
      </c>
      <c r="P26" s="158">
        <v>3070.2940000000003</v>
      </c>
    </row>
    <row r="27" spans="1:16" ht="15.75">
      <c r="A27" s="686"/>
      <c r="B27" s="701"/>
      <c r="C27" s="471"/>
      <c r="D27" s="702"/>
      <c r="E27" s="471"/>
      <c r="F27" s="702"/>
      <c r="G27" s="471"/>
      <c r="H27" s="471"/>
      <c r="I27" s="471"/>
      <c r="J27" s="471"/>
      <c r="K27" s="471"/>
      <c r="L27" s="471"/>
      <c r="M27" s="471"/>
      <c r="N27" s="471"/>
      <c r="O27" s="471"/>
      <c r="P27" s="385"/>
    </row>
    <row r="28" spans="1:16" ht="15.75">
      <c r="A28" s="262" t="s">
        <v>856</v>
      </c>
      <c r="B28" s="112" t="s">
        <v>593</v>
      </c>
      <c r="C28" s="265">
        <v>531.994</v>
      </c>
      <c r="D28" s="697" t="s">
        <v>608</v>
      </c>
      <c r="E28" s="265">
        <v>512.587</v>
      </c>
      <c r="F28" s="697" t="s">
        <v>608</v>
      </c>
      <c r="G28" s="471"/>
      <c r="H28" s="265">
        <v>308.031</v>
      </c>
      <c r="I28" s="265">
        <v>220.433</v>
      </c>
      <c r="J28" s="471"/>
      <c r="K28" s="265">
        <v>910.463</v>
      </c>
      <c r="L28" s="471"/>
      <c r="M28" s="265">
        <v>157.95</v>
      </c>
      <c r="N28" s="265">
        <v>179.416</v>
      </c>
      <c r="O28" s="265">
        <v>378.05</v>
      </c>
      <c r="P28" s="158">
        <v>3198.924</v>
      </c>
    </row>
    <row r="29" spans="1:16" ht="15.75">
      <c r="A29" s="686"/>
      <c r="B29" s="112" t="s">
        <v>596</v>
      </c>
      <c r="C29" s="112">
        <v>452.1</v>
      </c>
      <c r="D29" s="697" t="s">
        <v>608</v>
      </c>
      <c r="E29" s="112">
        <v>329.4</v>
      </c>
      <c r="F29" s="697" t="s">
        <v>608</v>
      </c>
      <c r="G29" s="471"/>
      <c r="H29" s="112">
        <v>321.6</v>
      </c>
      <c r="I29" s="112">
        <v>262.8</v>
      </c>
      <c r="J29" s="471"/>
      <c r="K29" s="112">
        <v>945.8</v>
      </c>
      <c r="L29" s="471"/>
      <c r="M29" s="112">
        <v>90.1</v>
      </c>
      <c r="N29" s="265">
        <v>230</v>
      </c>
      <c r="O29" s="112">
        <v>647.8</v>
      </c>
      <c r="P29" s="376">
        <v>3279.6</v>
      </c>
    </row>
    <row r="30" spans="1:16" ht="15.75">
      <c r="A30" s="686"/>
      <c r="B30" s="112" t="s">
        <v>599</v>
      </c>
      <c r="C30" s="151">
        <v>406.3</v>
      </c>
      <c r="D30" s="697" t="s">
        <v>608</v>
      </c>
      <c r="E30" s="265">
        <v>446.8</v>
      </c>
      <c r="F30" s="697" t="s">
        <v>608</v>
      </c>
      <c r="G30" s="471"/>
      <c r="H30" s="701">
        <v>288.1</v>
      </c>
      <c r="I30" s="265">
        <v>264</v>
      </c>
      <c r="J30" s="471"/>
      <c r="K30" s="265">
        <v>893.3</v>
      </c>
      <c r="L30" s="471"/>
      <c r="M30" s="701">
        <v>68.9</v>
      </c>
      <c r="N30" s="265">
        <v>482.8</v>
      </c>
      <c r="O30" s="701">
        <v>632.6</v>
      </c>
      <c r="P30" s="376">
        <v>3482.8</v>
      </c>
    </row>
    <row r="31" spans="1:16" ht="15.75">
      <c r="A31" s="686"/>
      <c r="B31" s="112" t="s">
        <v>590</v>
      </c>
      <c r="C31" s="151">
        <v>452.4</v>
      </c>
      <c r="D31" s="697" t="s">
        <v>608</v>
      </c>
      <c r="E31" s="265">
        <v>609.7</v>
      </c>
      <c r="F31" s="697" t="s">
        <v>608</v>
      </c>
      <c r="G31" s="471"/>
      <c r="H31" s="375">
        <v>323.2</v>
      </c>
      <c r="I31" s="375">
        <v>349</v>
      </c>
      <c r="J31" s="703"/>
      <c r="K31" s="375">
        <v>949</v>
      </c>
      <c r="L31" s="703"/>
      <c r="M31" s="151">
        <v>76.9</v>
      </c>
      <c r="N31" s="375">
        <v>151.4</v>
      </c>
      <c r="O31" s="375">
        <v>1486.4</v>
      </c>
      <c r="P31" s="385">
        <v>4398</v>
      </c>
    </row>
    <row r="32" spans="1:16" ht="15.75">
      <c r="A32" s="686"/>
      <c r="B32" s="112"/>
      <c r="C32" s="151"/>
      <c r="D32" s="697"/>
      <c r="E32" s="265"/>
      <c r="F32" s="697"/>
      <c r="G32" s="471"/>
      <c r="H32" s="375"/>
      <c r="I32" s="375"/>
      <c r="J32" s="703"/>
      <c r="K32" s="375"/>
      <c r="L32" s="703"/>
      <c r="M32" s="151"/>
      <c r="N32" s="375"/>
      <c r="O32" s="375"/>
      <c r="P32" s="385"/>
    </row>
    <row r="33" spans="1:16" ht="15.75">
      <c r="A33" s="704">
        <v>1999</v>
      </c>
      <c r="B33" s="112" t="s">
        <v>593</v>
      </c>
      <c r="C33" s="151">
        <v>747.4</v>
      </c>
      <c r="D33" s="697" t="s">
        <v>608</v>
      </c>
      <c r="E33" s="265">
        <v>557.6</v>
      </c>
      <c r="F33" s="697" t="s">
        <v>608</v>
      </c>
      <c r="G33" s="471"/>
      <c r="H33" s="701">
        <v>338.3</v>
      </c>
      <c r="I33" s="375">
        <v>259.8</v>
      </c>
      <c r="J33" s="471"/>
      <c r="K33" s="375">
        <v>1141.6</v>
      </c>
      <c r="L33" s="471"/>
      <c r="M33" s="375">
        <v>65.5</v>
      </c>
      <c r="N33" s="375">
        <v>150.1</v>
      </c>
      <c r="O33" s="375">
        <v>1305.8</v>
      </c>
      <c r="P33" s="158">
        <v>4566.1</v>
      </c>
    </row>
    <row r="34" spans="1:16" ht="15.75">
      <c r="A34" s="704"/>
      <c r="B34" s="112" t="s">
        <v>596</v>
      </c>
      <c r="C34" s="151">
        <v>534.999</v>
      </c>
      <c r="D34" s="374" t="s">
        <v>608</v>
      </c>
      <c r="E34" s="151">
        <v>575.1790000000001</v>
      </c>
      <c r="F34" s="697" t="s">
        <v>608</v>
      </c>
      <c r="G34" s="375"/>
      <c r="H34" s="375">
        <v>254.35199999999998</v>
      </c>
      <c r="I34" s="375">
        <v>265.108</v>
      </c>
      <c r="J34" s="375"/>
      <c r="K34" s="375">
        <v>1139.935</v>
      </c>
      <c r="L34" s="375"/>
      <c r="M34" s="375">
        <v>38.17100000000001</v>
      </c>
      <c r="N34" s="375">
        <v>110.648</v>
      </c>
      <c r="O34" s="375">
        <v>1266.598</v>
      </c>
      <c r="P34" s="385">
        <v>4184.99</v>
      </c>
    </row>
    <row r="35" spans="1:16" ht="15.75">
      <c r="A35" s="704"/>
      <c r="B35" s="112" t="s">
        <v>599</v>
      </c>
      <c r="C35" s="151">
        <v>572.5</v>
      </c>
      <c r="D35" s="374" t="s">
        <v>608</v>
      </c>
      <c r="E35" s="151">
        <v>482.4</v>
      </c>
      <c r="F35" s="697" t="s">
        <v>608</v>
      </c>
      <c r="G35" s="471"/>
      <c r="H35" s="375">
        <v>266.8</v>
      </c>
      <c r="I35" s="375">
        <v>409.6</v>
      </c>
      <c r="J35" s="471"/>
      <c r="K35" s="375">
        <v>1139.9</v>
      </c>
      <c r="L35" s="471"/>
      <c r="M35" s="375">
        <v>59.9</v>
      </c>
      <c r="N35" s="375">
        <v>106.8</v>
      </c>
      <c r="O35" s="375">
        <v>1341.5</v>
      </c>
      <c r="P35" s="385">
        <v>4379.4</v>
      </c>
    </row>
    <row r="36" spans="1:16" ht="15.75">
      <c r="A36" s="704"/>
      <c r="B36" s="112" t="s">
        <v>590</v>
      </c>
      <c r="C36" s="151">
        <v>589.434</v>
      </c>
      <c r="D36" s="374" t="s">
        <v>608</v>
      </c>
      <c r="E36" s="151">
        <v>518.736</v>
      </c>
      <c r="F36" s="374" t="s">
        <v>608</v>
      </c>
      <c r="G36" s="249"/>
      <c r="H36" s="375">
        <v>273.183</v>
      </c>
      <c r="I36" s="375">
        <v>408.207</v>
      </c>
      <c r="J36" s="375"/>
      <c r="K36" s="375">
        <v>1086.6109999999999</v>
      </c>
      <c r="L36" s="375"/>
      <c r="M36" s="375">
        <v>43.196999999999996</v>
      </c>
      <c r="N36" s="375">
        <v>28.097</v>
      </c>
      <c r="O36" s="375">
        <v>1377.9260000000002</v>
      </c>
      <c r="P36" s="385">
        <v>4325.3910000000005</v>
      </c>
    </row>
    <row r="37" spans="1:16" ht="15.75">
      <c r="A37" s="704"/>
      <c r="B37" s="112"/>
      <c r="C37" s="151"/>
      <c r="D37" s="374"/>
      <c r="E37" s="151"/>
      <c r="F37" s="374"/>
      <c r="G37" s="249"/>
      <c r="H37" s="375"/>
      <c r="I37" s="375"/>
      <c r="J37" s="375"/>
      <c r="K37" s="375"/>
      <c r="L37" s="375"/>
      <c r="M37" s="375"/>
      <c r="N37" s="375"/>
      <c r="O37" s="375"/>
      <c r="P37" s="385"/>
    </row>
    <row r="38" spans="1:16" ht="15.75">
      <c r="A38" s="704">
        <v>2000</v>
      </c>
      <c r="B38" s="112" t="s">
        <v>593</v>
      </c>
      <c r="C38" s="151">
        <v>562.158</v>
      </c>
      <c r="D38" s="374" t="s">
        <v>608</v>
      </c>
      <c r="E38" s="151">
        <v>506.65599999999995</v>
      </c>
      <c r="F38" s="374" t="s">
        <v>608</v>
      </c>
      <c r="G38" s="701"/>
      <c r="H38" s="375">
        <v>274.576</v>
      </c>
      <c r="I38" s="375">
        <v>403.32</v>
      </c>
      <c r="J38" s="701"/>
      <c r="K38" s="375">
        <v>1288.1019999999999</v>
      </c>
      <c r="L38" s="701"/>
      <c r="M38" s="375">
        <v>2.064</v>
      </c>
      <c r="N38" s="375">
        <v>61.843</v>
      </c>
      <c r="O38" s="375">
        <v>1336.254</v>
      </c>
      <c r="P38" s="385">
        <v>4434.973</v>
      </c>
    </row>
    <row r="39" spans="1:16" ht="15.75">
      <c r="A39" s="704"/>
      <c r="B39" s="112" t="s">
        <v>596</v>
      </c>
      <c r="C39" s="151">
        <v>626.775</v>
      </c>
      <c r="D39" s="374" t="s">
        <v>608</v>
      </c>
      <c r="E39" s="151">
        <v>390.22600000000006</v>
      </c>
      <c r="F39" s="374" t="s">
        <v>608</v>
      </c>
      <c r="G39" s="471"/>
      <c r="H39" s="705">
        <v>254.80700000000002</v>
      </c>
      <c r="I39" s="375">
        <v>407.496</v>
      </c>
      <c r="J39" s="471"/>
      <c r="K39" s="375">
        <v>1305.942</v>
      </c>
      <c r="L39" s="471"/>
      <c r="M39" s="705">
        <v>14.097</v>
      </c>
      <c r="N39" s="705">
        <v>55.297</v>
      </c>
      <c r="O39" s="705">
        <v>973.971</v>
      </c>
      <c r="P39" s="706">
        <v>4028.6</v>
      </c>
    </row>
    <row r="40" spans="2:16" ht="15.75">
      <c r="B40" s="112" t="s">
        <v>599</v>
      </c>
      <c r="C40" s="151">
        <v>536.0809999999999</v>
      </c>
      <c r="D40" s="374" t="s">
        <v>608</v>
      </c>
      <c r="E40" s="151">
        <v>319.448</v>
      </c>
      <c r="F40" s="374" t="s">
        <v>608</v>
      </c>
      <c r="G40" s="471"/>
      <c r="H40" s="375">
        <v>477.815</v>
      </c>
      <c r="I40" s="151">
        <v>397.22900000000004</v>
      </c>
      <c r="J40" s="471"/>
      <c r="K40" s="151">
        <v>1281.558</v>
      </c>
      <c r="L40" s="471"/>
      <c r="M40" s="375">
        <v>12.045</v>
      </c>
      <c r="N40" s="151">
        <v>13.186</v>
      </c>
      <c r="O40" s="375">
        <v>963.428</v>
      </c>
      <c r="P40" s="272">
        <v>4000.79</v>
      </c>
    </row>
    <row r="41" spans="2:16" ht="15.75">
      <c r="B41" s="112" t="s">
        <v>590</v>
      </c>
      <c r="C41" s="151">
        <v>706.364</v>
      </c>
      <c r="D41" s="707" t="s">
        <v>608</v>
      </c>
      <c r="E41" s="265">
        <v>268.42199999999997</v>
      </c>
      <c r="F41" s="708" t="s">
        <v>608</v>
      </c>
      <c r="G41" s="709"/>
      <c r="H41" s="709">
        <v>515.971</v>
      </c>
      <c r="I41" s="709">
        <v>159.28300000000002</v>
      </c>
      <c r="J41" s="709"/>
      <c r="K41" s="160">
        <v>1254.397</v>
      </c>
      <c r="L41" s="709"/>
      <c r="M41" s="705">
        <v>0.068</v>
      </c>
      <c r="N41" s="265">
        <v>25.631999999999998</v>
      </c>
      <c r="O41" s="705">
        <v>915.481</v>
      </c>
      <c r="P41" s="710">
        <v>3845.6180000000004</v>
      </c>
    </row>
    <row r="42" spans="1:16" ht="18">
      <c r="A42" s="711"/>
      <c r="B42" s="711"/>
      <c r="C42" s="711"/>
      <c r="D42" s="712"/>
      <c r="E42" s="711"/>
      <c r="F42" s="713"/>
      <c r="G42" s="714"/>
      <c r="H42" s="2"/>
      <c r="I42" s="715" t="s">
        <v>78</v>
      </c>
      <c r="J42" s="714"/>
      <c r="K42" s="715" t="s">
        <v>56</v>
      </c>
      <c r="L42" s="2"/>
      <c r="M42" s="716" t="s">
        <v>100</v>
      </c>
      <c r="N42" s="717"/>
      <c r="O42" s="718" t="s">
        <v>58</v>
      </c>
      <c r="P42" s="711"/>
    </row>
    <row r="43" spans="1:16" ht="18">
      <c r="A43" s="653"/>
      <c r="B43" s="719"/>
      <c r="C43" s="713"/>
      <c r="D43" s="2"/>
      <c r="E43" s="720" t="s">
        <v>101</v>
      </c>
      <c r="F43" s="713"/>
      <c r="G43" s="714"/>
      <c r="H43" s="720" t="s">
        <v>63</v>
      </c>
      <c r="I43" s="720" t="s">
        <v>79</v>
      </c>
      <c r="J43" s="714"/>
      <c r="K43" s="720" t="s">
        <v>79</v>
      </c>
      <c r="L43" s="2"/>
      <c r="M43" s="721" t="s">
        <v>80</v>
      </c>
      <c r="N43" s="720" t="s">
        <v>81</v>
      </c>
      <c r="O43" s="690" t="s">
        <v>66</v>
      </c>
      <c r="P43" s="719"/>
    </row>
    <row r="44" spans="1:16" ht="18">
      <c r="A44" s="649" t="s">
        <v>840</v>
      </c>
      <c r="B44" s="722"/>
      <c r="C44" s="723" t="s">
        <v>102</v>
      </c>
      <c r="D44" s="7"/>
      <c r="E44" s="723" t="s">
        <v>82</v>
      </c>
      <c r="F44" s="722"/>
      <c r="G44" s="724"/>
      <c r="H44" s="723" t="s">
        <v>83</v>
      </c>
      <c r="I44" s="723" t="s">
        <v>84</v>
      </c>
      <c r="J44" s="724"/>
      <c r="K44" s="723" t="s">
        <v>84</v>
      </c>
      <c r="L44" s="7"/>
      <c r="M44" s="723" t="s">
        <v>85</v>
      </c>
      <c r="N44" s="723" t="s">
        <v>86</v>
      </c>
      <c r="O44" s="692" t="s">
        <v>76</v>
      </c>
      <c r="P44" s="692" t="s">
        <v>839</v>
      </c>
    </row>
    <row r="45" spans="1:16" ht="15.75">
      <c r="A45" s="704">
        <v>2001</v>
      </c>
      <c r="B45" s="122" t="s">
        <v>593</v>
      </c>
      <c r="C45" s="151">
        <v>1263.907</v>
      </c>
      <c r="E45" s="151">
        <v>460.801</v>
      </c>
      <c r="F45" s="112"/>
      <c r="G45" s="471"/>
      <c r="H45" s="151">
        <v>608.646</v>
      </c>
      <c r="I45" s="428" t="s">
        <v>608</v>
      </c>
      <c r="J45" s="471"/>
      <c r="K45" s="428">
        <v>1252.921</v>
      </c>
      <c r="L45" s="249"/>
      <c r="M45" s="151">
        <v>51.409</v>
      </c>
      <c r="N45" s="428" t="s">
        <v>608</v>
      </c>
      <c r="O45" s="151">
        <v>44.86</v>
      </c>
      <c r="P45" s="385">
        <v>3682.544</v>
      </c>
    </row>
    <row r="46" spans="1:16" ht="15.75">
      <c r="A46" s="112"/>
      <c r="B46" s="122" t="s">
        <v>596</v>
      </c>
      <c r="C46" s="151">
        <v>1644.773</v>
      </c>
      <c r="E46" s="151">
        <v>398.456</v>
      </c>
      <c r="F46" s="112"/>
      <c r="G46" s="471"/>
      <c r="H46" s="151">
        <v>617.073</v>
      </c>
      <c r="I46" s="428" t="s">
        <v>608</v>
      </c>
      <c r="J46" s="471"/>
      <c r="K46" s="151">
        <v>1237.352</v>
      </c>
      <c r="L46" s="249"/>
      <c r="M46" s="151">
        <v>68.179</v>
      </c>
      <c r="N46" s="428" t="s">
        <v>608</v>
      </c>
      <c r="O46" s="151">
        <v>50.423</v>
      </c>
      <c r="P46" s="158">
        <v>4016.256</v>
      </c>
    </row>
    <row r="47" spans="1:16" ht="15.75">
      <c r="A47" s="112"/>
      <c r="B47" s="122" t="s">
        <v>599</v>
      </c>
      <c r="C47" s="151">
        <v>1269.736</v>
      </c>
      <c r="E47" s="151">
        <v>383.955</v>
      </c>
      <c r="F47" s="112"/>
      <c r="G47" s="471"/>
      <c r="H47" s="151">
        <v>639.91</v>
      </c>
      <c r="I47" s="428" t="s">
        <v>608</v>
      </c>
      <c r="J47" s="471"/>
      <c r="K47" s="151">
        <v>1257.8</v>
      </c>
      <c r="L47" s="249"/>
      <c r="M47" s="151">
        <v>407.858</v>
      </c>
      <c r="N47" s="428" t="s">
        <v>608</v>
      </c>
      <c r="O47" s="151">
        <v>55.531</v>
      </c>
      <c r="P47" s="158">
        <v>4014.79</v>
      </c>
    </row>
    <row r="48" spans="1:16" ht="15.75">
      <c r="A48" s="112"/>
      <c r="B48" s="122" t="s">
        <v>590</v>
      </c>
      <c r="C48" s="151">
        <v>1692.555</v>
      </c>
      <c r="E48" s="151">
        <v>485.273</v>
      </c>
      <c r="F48" s="112"/>
      <c r="G48" s="471"/>
      <c r="H48" s="151">
        <v>630.176</v>
      </c>
      <c r="I48" s="428" t="s">
        <v>608</v>
      </c>
      <c r="J48" s="471"/>
      <c r="K48" s="151">
        <v>1535.121</v>
      </c>
      <c r="L48" s="249"/>
      <c r="M48" s="151">
        <v>66.525</v>
      </c>
      <c r="N48" s="428" t="s">
        <v>608</v>
      </c>
      <c r="O48" s="151">
        <v>59.505</v>
      </c>
      <c r="P48" s="158">
        <v>4469.155</v>
      </c>
    </row>
    <row r="49" spans="1:16" ht="15.75">
      <c r="A49" s="112"/>
      <c r="B49" s="112"/>
      <c r="C49" s="151"/>
      <c r="E49" s="151"/>
      <c r="F49" s="112"/>
      <c r="G49" s="471"/>
      <c r="H49" s="151"/>
      <c r="I49" s="151"/>
      <c r="J49" s="471"/>
      <c r="K49" s="151"/>
      <c r="L49" s="249"/>
      <c r="M49" s="151"/>
      <c r="N49" s="151"/>
      <c r="O49" s="151"/>
      <c r="P49" s="158"/>
    </row>
    <row r="50" spans="1:16" ht="15.75">
      <c r="A50" s="704">
        <v>2002</v>
      </c>
      <c r="B50" s="122" t="s">
        <v>593</v>
      </c>
      <c r="C50" s="151">
        <v>880.556</v>
      </c>
      <c r="E50" s="151">
        <v>475.279</v>
      </c>
      <c r="F50" s="112"/>
      <c r="G50" s="471"/>
      <c r="H50" s="151">
        <v>638.757</v>
      </c>
      <c r="I50" s="428" t="s">
        <v>608</v>
      </c>
      <c r="J50" s="471"/>
      <c r="K50" s="151">
        <v>1735.408</v>
      </c>
      <c r="L50" s="249"/>
      <c r="M50" s="151">
        <v>559.63</v>
      </c>
      <c r="N50" s="428" t="s">
        <v>608</v>
      </c>
      <c r="O50" s="151">
        <v>56.154</v>
      </c>
      <c r="P50" s="158">
        <v>4345.784</v>
      </c>
    </row>
    <row r="51" spans="1:16" ht="15.75">
      <c r="A51" s="112"/>
      <c r="B51" s="122" t="s">
        <v>596</v>
      </c>
      <c r="C51" s="151">
        <v>1285.472</v>
      </c>
      <c r="E51" s="151">
        <v>549.966</v>
      </c>
      <c r="F51" s="112"/>
      <c r="G51" s="471"/>
      <c r="H51" s="151">
        <v>587.339</v>
      </c>
      <c r="I51" s="428" t="s">
        <v>608</v>
      </c>
      <c r="J51" s="471"/>
      <c r="K51" s="151">
        <v>2068.511</v>
      </c>
      <c r="L51" s="249"/>
      <c r="M51" s="151">
        <v>426.389</v>
      </c>
      <c r="N51" s="428" t="s">
        <v>608</v>
      </c>
      <c r="O51" s="151">
        <v>62.016</v>
      </c>
      <c r="P51" s="158">
        <v>4979.693</v>
      </c>
    </row>
    <row r="52" spans="1:16" ht="15.75">
      <c r="A52" s="112"/>
      <c r="B52" s="122" t="s">
        <v>599</v>
      </c>
      <c r="C52" s="151">
        <v>1074.224</v>
      </c>
      <c r="E52" s="151">
        <v>440.592</v>
      </c>
      <c r="F52" s="112"/>
      <c r="G52" s="471"/>
      <c r="H52" s="151">
        <v>634.944</v>
      </c>
      <c r="I52" s="428" t="s">
        <v>608</v>
      </c>
      <c r="J52" s="471"/>
      <c r="K52" s="151">
        <v>2231.026</v>
      </c>
      <c r="L52" s="249"/>
      <c r="M52" s="151">
        <v>419.908</v>
      </c>
      <c r="N52" s="428" t="s">
        <v>608</v>
      </c>
      <c r="O52" s="151">
        <v>67.397</v>
      </c>
      <c r="P52" s="158">
        <v>4868.091</v>
      </c>
    </row>
    <row r="53" spans="1:16" ht="15.75">
      <c r="A53" s="268"/>
      <c r="B53" s="725" t="s">
        <v>590</v>
      </c>
      <c r="C53" s="271">
        <v>1080.684</v>
      </c>
      <c r="D53" s="70"/>
      <c r="E53" s="271">
        <v>287.165</v>
      </c>
      <c r="F53" s="268"/>
      <c r="G53" s="459"/>
      <c r="H53" s="271">
        <v>661.818</v>
      </c>
      <c r="I53" s="371" t="s">
        <v>608</v>
      </c>
      <c r="J53" s="459"/>
      <c r="K53" s="271">
        <v>3610.3</v>
      </c>
      <c r="L53" s="726"/>
      <c r="M53" s="271">
        <v>358.918</v>
      </c>
      <c r="N53" s="371" t="s">
        <v>608</v>
      </c>
      <c r="O53" s="271">
        <v>64.841</v>
      </c>
      <c r="P53" s="272">
        <v>6063.726</v>
      </c>
    </row>
    <row r="54" spans="1:16" ht="15.75">
      <c r="A54" s="268"/>
      <c r="B54" s="725"/>
      <c r="C54" s="271"/>
      <c r="D54" s="70"/>
      <c r="E54" s="271"/>
      <c r="F54" s="268"/>
      <c r="G54" s="459"/>
      <c r="H54" s="271"/>
      <c r="I54" s="371"/>
      <c r="J54" s="459"/>
      <c r="K54" s="271"/>
      <c r="L54" s="726"/>
      <c r="M54" s="271"/>
      <c r="N54" s="371"/>
      <c r="O54" s="271"/>
      <c r="P54" s="272"/>
    </row>
    <row r="55" spans="1:16" ht="15.75">
      <c r="A55" s="267">
        <v>2003</v>
      </c>
      <c r="B55" s="725" t="s">
        <v>593</v>
      </c>
      <c r="C55" s="271">
        <v>1304.4319999999998</v>
      </c>
      <c r="D55" s="70"/>
      <c r="E55" s="271">
        <v>257.55800000000005</v>
      </c>
      <c r="F55" s="268"/>
      <c r="G55" s="459"/>
      <c r="H55" s="389">
        <v>852.185</v>
      </c>
      <c r="I55" s="386" t="s">
        <v>608</v>
      </c>
      <c r="J55" s="389"/>
      <c r="K55" s="154">
        <v>3476</v>
      </c>
      <c r="L55" s="389"/>
      <c r="M55" s="389">
        <v>348.65700000000004</v>
      </c>
      <c r="N55" s="386" t="s">
        <v>608</v>
      </c>
      <c r="O55" s="389">
        <v>68.99600000000001</v>
      </c>
      <c r="P55" s="303">
        <v>6307.8279999999995</v>
      </c>
    </row>
    <row r="56" spans="1:16" ht="15.75">
      <c r="A56" s="463"/>
      <c r="B56" s="727" t="s">
        <v>596</v>
      </c>
      <c r="C56" s="154">
        <v>953.8829999999999</v>
      </c>
      <c r="D56" s="154"/>
      <c r="E56" s="154">
        <v>429.346</v>
      </c>
      <c r="F56" s="154"/>
      <c r="G56" s="459"/>
      <c r="H56" s="389">
        <v>876.65</v>
      </c>
      <c r="I56" s="386" t="s">
        <v>608</v>
      </c>
      <c r="J56" s="459"/>
      <c r="K56" s="154">
        <v>3948.638</v>
      </c>
      <c r="L56" s="459"/>
      <c r="M56" s="389">
        <v>403.522</v>
      </c>
      <c r="N56" s="386" t="s">
        <v>608</v>
      </c>
      <c r="O56" s="389">
        <v>68.104</v>
      </c>
      <c r="P56" s="303">
        <v>6680.143</v>
      </c>
    </row>
    <row r="57" spans="1:16" ht="15.75">
      <c r="A57" s="463"/>
      <c r="B57" s="725" t="s">
        <v>599</v>
      </c>
      <c r="C57" s="298">
        <v>943.324</v>
      </c>
      <c r="D57" s="298"/>
      <c r="E57" s="298">
        <v>472.584</v>
      </c>
      <c r="F57" s="154"/>
      <c r="G57" s="459"/>
      <c r="H57" s="389">
        <v>827.782</v>
      </c>
      <c r="I57" s="386" t="s">
        <v>608</v>
      </c>
      <c r="J57" s="459"/>
      <c r="K57" s="154">
        <v>4462.8009999999995</v>
      </c>
      <c r="L57" s="389"/>
      <c r="M57" s="389">
        <v>183.658</v>
      </c>
      <c r="N57" s="386" t="s">
        <v>608</v>
      </c>
      <c r="O57" s="728">
        <v>73.153</v>
      </c>
      <c r="P57" s="393">
        <v>6963.302000000001</v>
      </c>
    </row>
    <row r="58" spans="1:16" ht="15.75">
      <c r="A58" s="463"/>
      <c r="B58" s="725" t="s">
        <v>590</v>
      </c>
      <c r="C58" s="298">
        <v>907.3159999999999</v>
      </c>
      <c r="D58" s="298"/>
      <c r="E58" s="298">
        <v>423.284</v>
      </c>
      <c r="F58" s="154"/>
      <c r="G58" s="459"/>
      <c r="H58" s="389">
        <v>810.617</v>
      </c>
      <c r="I58" s="386" t="s">
        <v>608</v>
      </c>
      <c r="J58" s="459"/>
      <c r="K58" s="298">
        <v>3769.51</v>
      </c>
      <c r="L58" s="459"/>
      <c r="M58" s="728">
        <v>164.064</v>
      </c>
      <c r="N58" s="386" t="s">
        <v>608</v>
      </c>
      <c r="O58" s="389">
        <v>79.92099999999999</v>
      </c>
      <c r="P58" s="393">
        <v>6154.712</v>
      </c>
    </row>
    <row r="59" spans="1:14" ht="15.75">
      <c r="A59" s="70"/>
      <c r="B59" s="70"/>
      <c r="C59" s="70"/>
      <c r="D59" s="70"/>
      <c r="E59" s="70"/>
      <c r="F59" s="70"/>
      <c r="G59" s="459"/>
      <c r="H59" s="154"/>
      <c r="I59" s="70"/>
      <c r="J59" s="459"/>
      <c r="K59" s="70"/>
      <c r="L59" s="459"/>
      <c r="M59" s="70"/>
      <c r="N59" s="70"/>
    </row>
    <row r="60" spans="1:16" ht="15.75">
      <c r="A60" s="267">
        <v>2004</v>
      </c>
      <c r="B60" s="725" t="s">
        <v>593</v>
      </c>
      <c r="C60" s="154">
        <v>1072.184</v>
      </c>
      <c r="D60" s="154"/>
      <c r="E60" s="154">
        <v>521.029</v>
      </c>
      <c r="F60" s="154"/>
      <c r="G60" s="459"/>
      <c r="H60" s="389">
        <v>777.918</v>
      </c>
      <c r="I60" s="386" t="s">
        <v>608</v>
      </c>
      <c r="J60" s="459"/>
      <c r="K60" s="154">
        <v>3605.2</v>
      </c>
      <c r="L60" s="459"/>
      <c r="M60" s="389">
        <v>94.1</v>
      </c>
      <c r="N60" s="386" t="s">
        <v>608</v>
      </c>
      <c r="O60" s="389">
        <v>70.974</v>
      </c>
      <c r="P60" s="303">
        <v>6141.405000000001</v>
      </c>
    </row>
    <row r="61" spans="1:16" ht="15.75">
      <c r="A61" s="267"/>
      <c r="B61" s="727" t="s">
        <v>596</v>
      </c>
      <c r="C61" s="154">
        <v>1079.034</v>
      </c>
      <c r="D61" s="154"/>
      <c r="E61" s="154">
        <v>699.869</v>
      </c>
      <c r="F61" s="154"/>
      <c r="G61" s="459"/>
      <c r="H61" s="389">
        <v>807.674</v>
      </c>
      <c r="I61" s="386" t="s">
        <v>608</v>
      </c>
      <c r="J61" s="459"/>
      <c r="K61" s="154">
        <v>4020.812</v>
      </c>
      <c r="L61" s="389"/>
      <c r="M61" s="389">
        <v>83.44</v>
      </c>
      <c r="N61" s="386" t="s">
        <v>608</v>
      </c>
      <c r="O61" s="389">
        <v>71.06</v>
      </c>
      <c r="P61" s="393">
        <v>6761.889</v>
      </c>
    </row>
    <row r="62" spans="1:16" ht="15.75">
      <c r="A62" s="267"/>
      <c r="B62" s="725" t="s">
        <v>599</v>
      </c>
      <c r="C62" s="154">
        <v>1043.203</v>
      </c>
      <c r="D62" s="154"/>
      <c r="E62" s="154">
        <v>606.376</v>
      </c>
      <c r="F62" s="154"/>
      <c r="G62" s="459"/>
      <c r="H62" s="389">
        <v>1001.028</v>
      </c>
      <c r="I62" s="386" t="s">
        <v>608</v>
      </c>
      <c r="J62" s="459"/>
      <c r="K62" s="389">
        <v>4715.223999999999</v>
      </c>
      <c r="L62" s="459"/>
      <c r="M62" s="728">
        <v>142.08200000000002</v>
      </c>
      <c r="N62" s="386" t="s">
        <v>608</v>
      </c>
      <c r="O62" s="389">
        <v>72.896</v>
      </c>
      <c r="P62" s="393">
        <v>7580.808999999999</v>
      </c>
    </row>
    <row r="63" spans="1:16" ht="15.75">
      <c r="A63" s="70"/>
      <c r="B63" s="725" t="s">
        <v>590</v>
      </c>
      <c r="C63" s="154">
        <v>1078.748</v>
      </c>
      <c r="D63" s="154"/>
      <c r="E63" s="154">
        <v>531.7570000000001</v>
      </c>
      <c r="F63" s="154"/>
      <c r="G63" s="459"/>
      <c r="H63" s="389">
        <v>1093.6560000000002</v>
      </c>
      <c r="I63" s="386" t="s">
        <v>608</v>
      </c>
      <c r="J63" s="459"/>
      <c r="K63" s="154">
        <v>4244.757</v>
      </c>
      <c r="L63" s="459"/>
      <c r="M63" s="389">
        <v>37.278999999999996</v>
      </c>
      <c r="N63" s="386" t="s">
        <v>608</v>
      </c>
      <c r="O63" s="389">
        <v>79.46700000000001</v>
      </c>
      <c r="P63" s="303">
        <v>7065.664</v>
      </c>
    </row>
    <row r="64" spans="1:16" ht="15.75">
      <c r="A64" s="70"/>
      <c r="B64" s="725"/>
      <c r="C64" s="154"/>
      <c r="D64" s="154"/>
      <c r="E64" s="154"/>
      <c r="F64" s="154"/>
      <c r="G64" s="459"/>
      <c r="H64" s="389"/>
      <c r="I64" s="386"/>
      <c r="J64" s="459"/>
      <c r="K64" s="154"/>
      <c r="L64" s="459"/>
      <c r="M64" s="389"/>
      <c r="N64" s="386"/>
      <c r="O64" s="389"/>
      <c r="P64" s="303"/>
    </row>
    <row r="65" spans="1:16" ht="15.75">
      <c r="A65" s="267">
        <v>2005</v>
      </c>
      <c r="B65" s="725" t="s">
        <v>593</v>
      </c>
      <c r="C65" s="154">
        <v>911.186</v>
      </c>
      <c r="D65" s="154"/>
      <c r="E65" s="154">
        <v>300.46</v>
      </c>
      <c r="F65" s="154"/>
      <c r="G65" s="389"/>
      <c r="H65" s="389">
        <v>1134.496</v>
      </c>
      <c r="I65" s="386" t="s">
        <v>608</v>
      </c>
      <c r="J65" s="389"/>
      <c r="K65" s="154">
        <v>5030.784000000001</v>
      </c>
      <c r="L65" s="389"/>
      <c r="M65" s="389">
        <v>24.399</v>
      </c>
      <c r="N65" s="386" t="s">
        <v>608</v>
      </c>
      <c r="O65" s="389">
        <v>81.44400000000002</v>
      </c>
      <c r="P65" s="393">
        <v>7482.769000000001</v>
      </c>
    </row>
    <row r="66" spans="1:16" ht="15.75">
      <c r="A66" s="267"/>
      <c r="B66" s="727" t="s">
        <v>596</v>
      </c>
      <c r="C66" s="154">
        <v>1187.1419999999998</v>
      </c>
      <c r="D66" s="154"/>
      <c r="E66" s="154">
        <v>513.12</v>
      </c>
      <c r="F66" s="154"/>
      <c r="G66" s="459"/>
      <c r="H66" s="389">
        <v>1087.1009999999999</v>
      </c>
      <c r="I66" s="386" t="s">
        <v>608</v>
      </c>
      <c r="J66" s="459"/>
      <c r="K66" s="154">
        <v>5361.606</v>
      </c>
      <c r="L66" s="459"/>
      <c r="M66" s="389">
        <v>42.298</v>
      </c>
      <c r="N66" s="386" t="s">
        <v>608</v>
      </c>
      <c r="O66" s="389">
        <v>86.93800000000002</v>
      </c>
      <c r="P66" s="706">
        <v>8278.204999999998</v>
      </c>
    </row>
    <row r="67" spans="1:16" ht="15.75">
      <c r="A67" s="267"/>
      <c r="B67" s="725" t="s">
        <v>599</v>
      </c>
      <c r="C67" s="154">
        <v>1295.78</v>
      </c>
      <c r="D67" s="154"/>
      <c r="E67" s="154">
        <v>298.43300000000005</v>
      </c>
      <c r="F67" s="154"/>
      <c r="G67" s="389"/>
      <c r="H67" s="389">
        <v>1013.5960000000001</v>
      </c>
      <c r="I67" s="386" t="s">
        <v>608</v>
      </c>
      <c r="J67" s="389"/>
      <c r="K67" s="389">
        <v>4605.918</v>
      </c>
      <c r="L67" s="389"/>
      <c r="M67" s="389">
        <v>69.879</v>
      </c>
      <c r="N67" s="386" t="s">
        <v>608</v>
      </c>
      <c r="O67" s="389">
        <v>75.80199999999999</v>
      </c>
      <c r="P67" s="393">
        <v>7359.407999999999</v>
      </c>
    </row>
    <row r="68" spans="1:16" ht="15.75">
      <c r="A68" s="267"/>
      <c r="B68" s="725" t="s">
        <v>590</v>
      </c>
      <c r="C68" s="154">
        <v>1368.834</v>
      </c>
      <c r="D68" s="154"/>
      <c r="E68" s="154">
        <v>371.145</v>
      </c>
      <c r="F68" s="154"/>
      <c r="G68" s="726"/>
      <c r="H68" s="389">
        <v>1044.997</v>
      </c>
      <c r="I68" s="389">
        <v>537.74</v>
      </c>
      <c r="J68" s="389"/>
      <c r="K68" s="389">
        <v>7093.089</v>
      </c>
      <c r="L68" s="389"/>
      <c r="M68" s="389">
        <v>717.389</v>
      </c>
      <c r="N68" s="386" t="s">
        <v>608</v>
      </c>
      <c r="O68" s="389">
        <v>111.775</v>
      </c>
      <c r="P68" s="156">
        <v>10707.229</v>
      </c>
    </row>
    <row r="69" spans="1:16" ht="12.75">
      <c r="A69" s="70"/>
      <c r="B69" s="70"/>
      <c r="C69" s="391"/>
      <c r="D69" s="391"/>
      <c r="E69" s="391"/>
      <c r="F69" s="391"/>
      <c r="G69" s="726"/>
      <c r="H69" s="391"/>
      <c r="I69" s="391"/>
      <c r="J69" s="726"/>
      <c r="K69" s="391"/>
      <c r="L69" s="726"/>
      <c r="M69" s="391"/>
      <c r="N69" s="391"/>
      <c r="O69" s="391"/>
      <c r="P69" s="391"/>
    </row>
    <row r="70" spans="1:16" ht="15.75">
      <c r="A70" s="729">
        <v>2006</v>
      </c>
      <c r="B70" s="730" t="s">
        <v>593</v>
      </c>
      <c r="C70" s="163">
        <v>1278.4660000000001</v>
      </c>
      <c r="D70" s="163"/>
      <c r="E70" s="163">
        <v>358.388</v>
      </c>
      <c r="F70" s="163"/>
      <c r="G70" s="731"/>
      <c r="H70" s="732">
        <v>1002.599</v>
      </c>
      <c r="I70" s="733" t="s">
        <v>608</v>
      </c>
      <c r="J70" s="732"/>
      <c r="K70" s="733">
        <v>2494.685</v>
      </c>
      <c r="L70" s="732"/>
      <c r="M70" s="732">
        <v>990.438</v>
      </c>
      <c r="N70" s="733" t="s">
        <v>608</v>
      </c>
      <c r="O70" s="732">
        <v>109.814</v>
      </c>
      <c r="P70" s="734">
        <v>6234.39</v>
      </c>
    </row>
    <row r="71" spans="1:16" ht="15.75">
      <c r="A71" s="307" t="s">
        <v>87</v>
      </c>
      <c r="B71" s="725" t="s">
        <v>88</v>
      </c>
      <c r="C71" s="271"/>
      <c r="D71" s="70"/>
      <c r="E71" s="271"/>
      <c r="F71" s="269"/>
      <c r="G71" s="459"/>
      <c r="H71" s="271"/>
      <c r="I71" s="70"/>
      <c r="J71" s="459"/>
      <c r="K71" s="271"/>
      <c r="L71" s="726"/>
      <c r="M71" s="271"/>
      <c r="N71" s="371"/>
      <c r="O71" s="271"/>
      <c r="P71" s="272"/>
    </row>
    <row r="72" spans="1:16" ht="15.75">
      <c r="A72" s="307"/>
      <c r="B72" s="725" t="s">
        <v>89</v>
      </c>
      <c r="C72" s="271"/>
      <c r="D72" s="70"/>
      <c r="E72" s="271"/>
      <c r="F72" s="268"/>
      <c r="G72" s="459"/>
      <c r="H72" s="271"/>
      <c r="I72" s="70"/>
      <c r="J72" s="459"/>
      <c r="K72" s="271"/>
      <c r="L72" s="726"/>
      <c r="M72" s="271"/>
      <c r="N72" s="371"/>
      <c r="O72" s="271"/>
      <c r="P72" s="272"/>
    </row>
    <row r="73" spans="1:15" ht="15.75">
      <c r="A73" s="735" t="s">
        <v>90</v>
      </c>
      <c r="B73" s="268" t="s">
        <v>91</v>
      </c>
      <c r="C73" s="268"/>
      <c r="D73" s="301"/>
      <c r="E73" s="301"/>
      <c r="F73" s="301"/>
      <c r="G73" s="301"/>
      <c r="H73" s="301"/>
      <c r="I73" s="301"/>
      <c r="J73" s="301"/>
      <c r="K73" s="301"/>
      <c r="L73" s="249"/>
      <c r="M73" s="401"/>
      <c r="N73" s="401"/>
      <c r="O73" s="401"/>
    </row>
    <row r="74" spans="1:15" ht="15.75">
      <c r="A74" s="112"/>
      <c r="B74" s="112" t="s">
        <v>92</v>
      </c>
      <c r="C74" s="112"/>
      <c r="D74" s="112"/>
      <c r="E74" s="112"/>
      <c r="F74" s="112"/>
      <c r="G74" s="112"/>
      <c r="H74" s="112"/>
      <c r="I74" s="301"/>
      <c r="J74" s="301"/>
      <c r="K74" s="301"/>
      <c r="L74" s="249"/>
      <c r="M74" s="401"/>
      <c r="N74" s="401"/>
      <c r="O74" s="401"/>
    </row>
    <row r="75" spans="1:12" ht="15.75">
      <c r="A75" s="735" t="s">
        <v>93</v>
      </c>
      <c r="B75" s="112" t="s">
        <v>94</v>
      </c>
      <c r="C75" s="112"/>
      <c r="D75" s="301"/>
      <c r="E75" s="301"/>
      <c r="F75" s="301"/>
      <c r="G75" s="301"/>
      <c r="H75" s="301"/>
      <c r="I75" s="736"/>
      <c r="J75" s="736"/>
      <c r="K75" s="736"/>
      <c r="L75" s="471"/>
    </row>
    <row r="76" spans="1:12" ht="15.75">
      <c r="A76" s="735" t="s">
        <v>95</v>
      </c>
      <c r="B76" s="112" t="s">
        <v>96</v>
      </c>
      <c r="C76" s="112"/>
      <c r="D76" s="292"/>
      <c r="E76" s="292"/>
      <c r="F76" s="292"/>
      <c r="G76" s="736"/>
      <c r="H76" s="736"/>
      <c r="I76" s="292"/>
      <c r="J76" s="292"/>
      <c r="K76" s="292"/>
      <c r="L76" s="471"/>
    </row>
    <row r="77" spans="1:12" ht="15.75">
      <c r="A77" s="735" t="s">
        <v>97</v>
      </c>
      <c r="B77" s="737" t="s">
        <v>98</v>
      </c>
      <c r="C77" s="112"/>
      <c r="D77" s="292"/>
      <c r="E77" s="292"/>
      <c r="F77" s="292"/>
      <c r="G77" s="736"/>
      <c r="H77" s="736"/>
      <c r="I77" s="292"/>
      <c r="J77" s="292"/>
      <c r="K77" s="292"/>
      <c r="L77" s="471"/>
    </row>
    <row r="78" spans="1:12" ht="15.75">
      <c r="A78" s="268" t="s">
        <v>863</v>
      </c>
      <c r="B78" s="268" t="s">
        <v>978</v>
      </c>
      <c r="C78" s="301"/>
      <c r="D78" s="112"/>
      <c r="E78" s="112"/>
      <c r="F78" s="112"/>
      <c r="G78" s="292"/>
      <c r="H78" s="292"/>
      <c r="L78" s="471"/>
    </row>
  </sheetData>
  <printOptions/>
  <pageMargins left="0.75" right="0.75" top="1" bottom="1" header="0.5" footer="0.5"/>
  <pageSetup horizontalDpi="600" verticalDpi="600" orientation="portrait" paperSize="9" scale="47" r:id="rId1"/>
</worksheet>
</file>

<file path=xl/worksheets/sheet26.xml><?xml version="1.0" encoding="utf-8"?>
<worksheet xmlns="http://schemas.openxmlformats.org/spreadsheetml/2006/main" xmlns:r="http://schemas.openxmlformats.org/officeDocument/2006/relationships">
  <dimension ref="A1:K65"/>
  <sheetViews>
    <sheetView view="pageBreakPreview" zoomScale="60" workbookViewId="0" topLeftCell="A27">
      <selection activeCell="A1" sqref="A1"/>
    </sheetView>
  </sheetViews>
  <sheetFormatPr defaultColWidth="9.140625" defaultRowHeight="12.75"/>
  <cols>
    <col min="1" max="1" width="16.8515625" style="0" customWidth="1"/>
    <col min="2" max="2" width="14.57421875" style="0" customWidth="1"/>
    <col min="3" max="3" width="12.28125" style="0" customWidth="1"/>
    <col min="4" max="4" width="11.7109375" style="0" customWidth="1"/>
    <col min="5" max="5" width="11.421875" style="0" customWidth="1"/>
    <col min="6" max="6" width="14.421875" style="0" customWidth="1"/>
    <col min="7" max="7" width="10.7109375" style="0" customWidth="1"/>
    <col min="8" max="8" width="11.7109375" style="0" customWidth="1"/>
    <col min="9" max="9" width="12.00390625" style="0" customWidth="1"/>
    <col min="10" max="10" width="10.57421875" style="0" customWidth="1"/>
    <col min="11" max="11" width="11.28125" style="0" customWidth="1"/>
  </cols>
  <sheetData>
    <row r="1" spans="1:11" ht="15.75">
      <c r="A1" s="262" t="s">
        <v>103</v>
      </c>
      <c r="B1" s="280"/>
      <c r="C1" s="280"/>
      <c r="D1" s="280"/>
      <c r="E1" s="280"/>
      <c r="F1" s="280"/>
      <c r="G1" s="280"/>
      <c r="H1" s="280"/>
      <c r="I1" s="280"/>
      <c r="J1" s="280"/>
      <c r="K1" s="280"/>
    </row>
    <row r="2" spans="1:11" ht="15.75">
      <c r="A2" s="262"/>
      <c r="B2" s="280"/>
      <c r="C2" s="280"/>
      <c r="D2" s="280"/>
      <c r="E2" s="280"/>
      <c r="F2" s="280"/>
      <c r="G2" s="280"/>
      <c r="H2" s="280"/>
      <c r="I2" s="280"/>
      <c r="J2" s="280"/>
      <c r="K2" s="280"/>
    </row>
    <row r="3" spans="1:11" ht="15.75">
      <c r="A3" s="262" t="s">
        <v>104</v>
      </c>
      <c r="B3" s="280"/>
      <c r="C3" s="280"/>
      <c r="D3" s="280"/>
      <c r="E3" s="280"/>
      <c r="F3" s="280"/>
      <c r="G3" s="280"/>
      <c r="H3" s="280"/>
      <c r="I3" s="280"/>
      <c r="J3" s="280"/>
      <c r="K3" s="280"/>
    </row>
    <row r="4" spans="1:11" ht="15.75">
      <c r="A4" s="262" t="s">
        <v>588</v>
      </c>
      <c r="B4" s="280"/>
      <c r="C4" s="280"/>
      <c r="D4" s="280"/>
      <c r="E4" s="280"/>
      <c r="F4" s="280"/>
      <c r="G4" s="280"/>
      <c r="H4" s="280"/>
      <c r="I4" s="280"/>
      <c r="J4" s="280"/>
      <c r="K4" s="280"/>
    </row>
    <row r="5" spans="1:11" ht="12.75">
      <c r="A5" s="738"/>
      <c r="B5" s="738"/>
      <c r="C5" s="739"/>
      <c r="D5" s="739"/>
      <c r="E5" s="739" t="s">
        <v>105</v>
      </c>
      <c r="F5" s="739" t="s">
        <v>106</v>
      </c>
      <c r="G5" s="739" t="s">
        <v>107</v>
      </c>
      <c r="H5" s="739" t="s">
        <v>107</v>
      </c>
      <c r="I5" s="739" t="s">
        <v>108</v>
      </c>
      <c r="J5" s="739"/>
      <c r="K5" s="739"/>
    </row>
    <row r="6" spans="1:11" ht="12.75">
      <c r="A6" s="740"/>
      <c r="B6" s="740"/>
      <c r="C6" s="741" t="s">
        <v>109</v>
      </c>
      <c r="D6" s="741" t="s">
        <v>109</v>
      </c>
      <c r="E6" s="741" t="s">
        <v>109</v>
      </c>
      <c r="F6" s="741" t="s">
        <v>110</v>
      </c>
      <c r="G6" s="741" t="s">
        <v>109</v>
      </c>
      <c r="H6" s="741" t="s">
        <v>109</v>
      </c>
      <c r="I6" s="741" t="s">
        <v>111</v>
      </c>
      <c r="J6" s="741"/>
      <c r="K6" s="741" t="s">
        <v>105</v>
      </c>
    </row>
    <row r="7" spans="1:11" ht="12.75">
      <c r="A7" s="742"/>
      <c r="B7" s="742"/>
      <c r="C7" s="743" t="s">
        <v>112</v>
      </c>
      <c r="D7" s="743" t="s">
        <v>113</v>
      </c>
      <c r="E7" s="743" t="s">
        <v>112</v>
      </c>
      <c r="F7" s="743" t="s">
        <v>114</v>
      </c>
      <c r="G7" s="743" t="s">
        <v>112</v>
      </c>
      <c r="H7" s="743" t="s">
        <v>113</v>
      </c>
      <c r="I7" s="743" t="s">
        <v>115</v>
      </c>
      <c r="J7" s="743" t="s">
        <v>116</v>
      </c>
      <c r="K7" s="743" t="s">
        <v>112</v>
      </c>
    </row>
    <row r="8" spans="1:11" ht="15.75">
      <c r="A8" s="744" t="s">
        <v>888</v>
      </c>
      <c r="B8" s="745" t="s">
        <v>593</v>
      </c>
      <c r="C8" s="641">
        <v>86.3</v>
      </c>
      <c r="D8" s="641">
        <v>43.2</v>
      </c>
      <c r="E8" s="641">
        <v>43.1</v>
      </c>
      <c r="F8" s="641">
        <v>1.1</v>
      </c>
      <c r="G8" s="641">
        <v>23</v>
      </c>
      <c r="H8" s="641">
        <v>43.8</v>
      </c>
      <c r="I8" s="699" t="s">
        <v>608</v>
      </c>
      <c r="J8" s="641">
        <v>4.7</v>
      </c>
      <c r="K8" s="641">
        <v>16.5</v>
      </c>
    </row>
    <row r="9" spans="1:11" ht="15.75">
      <c r="A9" s="280"/>
      <c r="B9" s="611" t="s">
        <v>596</v>
      </c>
      <c r="C9" s="641">
        <v>97.2</v>
      </c>
      <c r="D9" s="641">
        <v>47.8</v>
      </c>
      <c r="E9" s="641">
        <v>49.4</v>
      </c>
      <c r="F9" s="641">
        <v>17.8</v>
      </c>
      <c r="G9" s="641">
        <v>24.8</v>
      </c>
      <c r="H9" s="641">
        <v>45.2</v>
      </c>
      <c r="I9" s="699" t="s">
        <v>608</v>
      </c>
      <c r="J9" s="641">
        <v>3.6</v>
      </c>
      <c r="K9" s="641">
        <v>7.5</v>
      </c>
    </row>
    <row r="10" spans="1:11" ht="12.75">
      <c r="A10" s="280"/>
      <c r="B10" s="611" t="s">
        <v>599</v>
      </c>
      <c r="C10" s="641">
        <v>95.5</v>
      </c>
      <c r="D10" s="641">
        <v>48.3</v>
      </c>
      <c r="E10" s="641">
        <v>47.2</v>
      </c>
      <c r="F10" s="641">
        <v>10.8</v>
      </c>
      <c r="G10" s="641">
        <v>26.4</v>
      </c>
      <c r="H10" s="641">
        <v>48.8</v>
      </c>
      <c r="I10" s="746">
        <v>-0.057</v>
      </c>
      <c r="J10" s="641">
        <v>3.4</v>
      </c>
      <c r="K10" s="641">
        <v>10.4</v>
      </c>
    </row>
    <row r="11" spans="1:11" ht="15.75">
      <c r="A11" s="280"/>
      <c r="B11" s="611" t="s">
        <v>590</v>
      </c>
      <c r="C11" s="641">
        <v>98.8</v>
      </c>
      <c r="D11" s="641">
        <v>49.6</v>
      </c>
      <c r="E11" s="641">
        <v>49.2</v>
      </c>
      <c r="F11" s="641">
        <v>6.2</v>
      </c>
      <c r="G11" s="641">
        <v>26.5</v>
      </c>
      <c r="H11" s="641">
        <v>52.8</v>
      </c>
      <c r="I11" s="699" t="s">
        <v>608</v>
      </c>
      <c r="J11" s="641">
        <v>7.7</v>
      </c>
      <c r="K11" s="641">
        <v>9.1</v>
      </c>
    </row>
    <row r="12" spans="1:11" ht="15.75">
      <c r="A12" s="280"/>
      <c r="B12" s="112"/>
      <c r="C12" s="747"/>
      <c r="D12" s="747"/>
      <c r="E12" s="747"/>
      <c r="F12" s="747"/>
      <c r="G12" s="747"/>
      <c r="H12" s="747"/>
      <c r="I12" s="748"/>
      <c r="J12" s="611"/>
      <c r="K12" s="611"/>
    </row>
    <row r="13" spans="1:11" ht="15.75">
      <c r="A13" s="744" t="s">
        <v>974</v>
      </c>
      <c r="B13" s="745" t="s">
        <v>593</v>
      </c>
      <c r="C13" s="641">
        <v>103.524</v>
      </c>
      <c r="D13" s="641">
        <v>50.74900000000001</v>
      </c>
      <c r="E13" s="641">
        <v>52.775</v>
      </c>
      <c r="F13" s="641">
        <v>4.468999999999999</v>
      </c>
      <c r="G13" s="641">
        <v>29.918000000000003</v>
      </c>
      <c r="H13" s="641">
        <v>48.863</v>
      </c>
      <c r="I13" s="699" t="s">
        <v>608</v>
      </c>
      <c r="J13" s="641">
        <v>7.1</v>
      </c>
      <c r="K13" s="641">
        <v>22.229000000000003</v>
      </c>
    </row>
    <row r="14" spans="1:11" ht="15.75">
      <c r="A14" s="749"/>
      <c r="B14" s="745" t="s">
        <v>596</v>
      </c>
      <c r="C14" s="166">
        <v>105.05</v>
      </c>
      <c r="D14" s="166">
        <v>54.477</v>
      </c>
      <c r="E14" s="166">
        <v>50.573000000000015</v>
      </c>
      <c r="F14" s="166">
        <v>3.899</v>
      </c>
      <c r="G14" s="166">
        <v>30.524</v>
      </c>
      <c r="H14" s="166">
        <v>45.986</v>
      </c>
      <c r="I14" s="699" t="s">
        <v>608</v>
      </c>
      <c r="J14" s="166">
        <v>7.175</v>
      </c>
      <c r="K14" s="166">
        <v>24.037</v>
      </c>
    </row>
    <row r="15" spans="1:11" ht="15.75">
      <c r="A15" s="402"/>
      <c r="B15" s="611" t="s">
        <v>599</v>
      </c>
      <c r="C15" s="166">
        <v>112.367</v>
      </c>
      <c r="D15" s="166">
        <v>53.995</v>
      </c>
      <c r="E15" s="166">
        <v>58.372</v>
      </c>
      <c r="F15" s="166">
        <v>3.597</v>
      </c>
      <c r="G15" s="166">
        <v>30.898</v>
      </c>
      <c r="H15" s="166">
        <v>45.823</v>
      </c>
      <c r="I15" s="699" t="s">
        <v>608</v>
      </c>
      <c r="J15" s="166">
        <v>7.475</v>
      </c>
      <c r="K15" s="166">
        <v>32.375</v>
      </c>
    </row>
    <row r="16" spans="1:11" ht="15.75">
      <c r="A16" s="749"/>
      <c r="B16" s="611" t="s">
        <v>590</v>
      </c>
      <c r="C16" s="611">
        <v>116.5</v>
      </c>
      <c r="D16" s="611">
        <v>57.6</v>
      </c>
      <c r="E16" s="611">
        <v>58.9</v>
      </c>
      <c r="F16" s="611">
        <v>2.6</v>
      </c>
      <c r="G16" s="611">
        <v>36.3</v>
      </c>
      <c r="H16" s="611">
        <v>53.5</v>
      </c>
      <c r="I16" s="699" t="s">
        <v>608</v>
      </c>
      <c r="J16" s="611">
        <v>9.3</v>
      </c>
      <c r="K16" s="611">
        <v>29.8</v>
      </c>
    </row>
    <row r="17" spans="1:11" ht="12.75">
      <c r="A17" s="749"/>
      <c r="B17" s="750"/>
      <c r="C17" s="747" t="s">
        <v>775</v>
      </c>
      <c r="D17" s="611"/>
      <c r="E17" s="611"/>
      <c r="F17" s="611"/>
      <c r="G17" s="611"/>
      <c r="H17" s="611"/>
      <c r="I17" s="751"/>
      <c r="J17" s="611"/>
      <c r="K17" s="611"/>
    </row>
    <row r="18" spans="1:11" ht="15.75">
      <c r="A18" s="744" t="s">
        <v>903</v>
      </c>
      <c r="B18" s="745" t="s">
        <v>593</v>
      </c>
      <c r="C18" s="641">
        <v>118.521</v>
      </c>
      <c r="D18" s="641">
        <v>56.617</v>
      </c>
      <c r="E18" s="641">
        <v>61.904</v>
      </c>
      <c r="F18" s="641">
        <v>2.431</v>
      </c>
      <c r="G18" s="641">
        <v>30.618</v>
      </c>
      <c r="H18" s="641">
        <v>48.754</v>
      </c>
      <c r="I18" s="699" t="s">
        <v>608</v>
      </c>
      <c r="J18" s="641">
        <v>10.337</v>
      </c>
      <c r="K18" s="641">
        <v>31</v>
      </c>
    </row>
    <row r="19" spans="1:11" ht="15.75">
      <c r="A19" s="749"/>
      <c r="B19" s="745" t="s">
        <v>596</v>
      </c>
      <c r="C19" s="166">
        <v>123.95</v>
      </c>
      <c r="D19" s="166">
        <v>60.366</v>
      </c>
      <c r="E19" s="166">
        <v>63.584</v>
      </c>
      <c r="F19" s="166">
        <v>1.762</v>
      </c>
      <c r="G19" s="166">
        <v>33.02</v>
      </c>
      <c r="H19" s="166">
        <v>48.882</v>
      </c>
      <c r="I19" s="699" t="s">
        <v>608</v>
      </c>
      <c r="J19" s="166">
        <v>11.419</v>
      </c>
      <c r="K19" s="166">
        <v>34.541</v>
      </c>
    </row>
    <row r="20" spans="1:11" ht="15.75">
      <c r="A20" s="749"/>
      <c r="B20" s="611" t="s">
        <v>599</v>
      </c>
      <c r="C20" s="628">
        <v>132.249</v>
      </c>
      <c r="D20" s="628">
        <v>65.913</v>
      </c>
      <c r="E20" s="628">
        <v>66.336</v>
      </c>
      <c r="F20" s="628">
        <v>1.482</v>
      </c>
      <c r="G20" s="628">
        <v>37.597</v>
      </c>
      <c r="H20" s="628">
        <v>50.387</v>
      </c>
      <c r="I20" s="752" t="s">
        <v>608</v>
      </c>
      <c r="J20" s="628">
        <v>7.695</v>
      </c>
      <c r="K20" s="628">
        <v>44.369</v>
      </c>
    </row>
    <row r="21" spans="1:11" ht="15.75">
      <c r="A21" s="749"/>
      <c r="B21" s="611" t="s">
        <v>590</v>
      </c>
      <c r="C21" s="626">
        <v>141.498</v>
      </c>
      <c r="D21" s="626">
        <v>71.884</v>
      </c>
      <c r="E21" s="626">
        <v>69.61399999999999</v>
      </c>
      <c r="F21" s="626">
        <v>9.209</v>
      </c>
      <c r="G21" s="626">
        <v>40.976</v>
      </c>
      <c r="H21" s="626">
        <v>55.067</v>
      </c>
      <c r="I21" s="752" t="s">
        <v>608</v>
      </c>
      <c r="J21" s="626">
        <v>13.878</v>
      </c>
      <c r="K21" s="626">
        <v>32.436</v>
      </c>
    </row>
    <row r="22" spans="1:11" ht="15.75">
      <c r="A22" s="749"/>
      <c r="B22" s="750"/>
      <c r="C22" s="750"/>
      <c r="D22" s="750"/>
      <c r="E22" s="750"/>
      <c r="F22" s="750"/>
      <c r="G22" s="750"/>
      <c r="H22" s="750"/>
      <c r="I22" s="702"/>
      <c r="J22" s="750"/>
      <c r="K22" s="750"/>
    </row>
    <row r="23" spans="1:11" ht="15.75">
      <c r="A23" s="744" t="s">
        <v>904</v>
      </c>
      <c r="B23" s="745" t="s">
        <v>593</v>
      </c>
      <c r="C23" s="626">
        <v>145.798</v>
      </c>
      <c r="D23" s="626">
        <v>74.238</v>
      </c>
      <c r="E23" s="626">
        <v>71.56</v>
      </c>
      <c r="F23" s="626">
        <v>2.1180000000000003</v>
      </c>
      <c r="G23" s="626">
        <v>39.327</v>
      </c>
      <c r="H23" s="626">
        <v>54.998000000000005</v>
      </c>
      <c r="I23" s="752" t="s">
        <v>608</v>
      </c>
      <c r="J23" s="626">
        <v>14.951</v>
      </c>
      <c r="K23" s="626">
        <v>38.82</v>
      </c>
    </row>
    <row r="24" spans="1:11" ht="15.75">
      <c r="A24" s="749"/>
      <c r="B24" s="745" t="s">
        <v>596</v>
      </c>
      <c r="C24" s="626">
        <v>152.261</v>
      </c>
      <c r="D24" s="626">
        <v>77.082</v>
      </c>
      <c r="E24" s="626">
        <v>75.179</v>
      </c>
      <c r="F24" s="626">
        <v>3.032</v>
      </c>
      <c r="G24" s="626">
        <v>46.113</v>
      </c>
      <c r="H24" s="626">
        <v>62.454</v>
      </c>
      <c r="I24" s="752" t="s">
        <v>608</v>
      </c>
      <c r="J24" s="626">
        <v>16.939</v>
      </c>
      <c r="K24" s="626">
        <v>35.367</v>
      </c>
    </row>
    <row r="25" spans="1:11" ht="15.75">
      <c r="A25" s="749"/>
      <c r="B25" s="611" t="s">
        <v>599</v>
      </c>
      <c r="C25" s="626">
        <v>165</v>
      </c>
      <c r="D25" s="626">
        <v>86.8</v>
      </c>
      <c r="E25" s="626">
        <v>78.2</v>
      </c>
      <c r="F25" s="626">
        <v>4.3</v>
      </c>
      <c r="G25" s="626">
        <v>52.5</v>
      </c>
      <c r="H25" s="626">
        <v>55.8</v>
      </c>
      <c r="I25" s="752" t="s">
        <v>608</v>
      </c>
      <c r="J25" s="626">
        <v>11.5</v>
      </c>
      <c r="K25" s="626">
        <v>59.2</v>
      </c>
    </row>
    <row r="26" spans="1:11" ht="15.75">
      <c r="A26" s="749"/>
      <c r="B26" s="611" t="s">
        <v>590</v>
      </c>
      <c r="C26" s="626">
        <v>183.5</v>
      </c>
      <c r="D26" s="626">
        <v>95.8</v>
      </c>
      <c r="E26" s="626">
        <v>87.7</v>
      </c>
      <c r="F26" s="626">
        <v>2</v>
      </c>
      <c r="G26" s="626">
        <v>52.9</v>
      </c>
      <c r="H26" s="626">
        <v>66</v>
      </c>
      <c r="I26" s="752" t="s">
        <v>608</v>
      </c>
      <c r="J26" s="626">
        <v>9.9</v>
      </c>
      <c r="K26" s="626">
        <v>62.8</v>
      </c>
    </row>
    <row r="27" spans="1:11" ht="15.75">
      <c r="A27" s="749"/>
      <c r="B27" s="611"/>
      <c r="C27" s="626"/>
      <c r="D27" s="626"/>
      <c r="E27" s="626"/>
      <c r="F27" s="626"/>
      <c r="G27" s="626"/>
      <c r="H27" s="626"/>
      <c r="I27" s="752"/>
      <c r="J27" s="626"/>
      <c r="K27" s="626"/>
    </row>
    <row r="28" spans="1:11" ht="15.75">
      <c r="A28" s="744">
        <v>1999</v>
      </c>
      <c r="B28" s="745" t="s">
        <v>593</v>
      </c>
      <c r="C28" s="626">
        <v>189.5</v>
      </c>
      <c r="D28" s="626">
        <v>97.1</v>
      </c>
      <c r="E28" s="626">
        <v>92.4</v>
      </c>
      <c r="F28" s="752" t="s">
        <v>608</v>
      </c>
      <c r="G28" s="626">
        <v>45.1</v>
      </c>
      <c r="H28" s="626">
        <v>68.2</v>
      </c>
      <c r="I28" s="752" t="s">
        <v>608</v>
      </c>
      <c r="J28" s="626">
        <v>15.1</v>
      </c>
      <c r="K28" s="626">
        <v>54.2</v>
      </c>
    </row>
    <row r="29" spans="1:11" ht="15.75">
      <c r="A29" s="744"/>
      <c r="B29" s="745" t="s">
        <v>596</v>
      </c>
      <c r="C29" s="626">
        <v>200.47899999999998</v>
      </c>
      <c r="D29" s="626">
        <v>103.288</v>
      </c>
      <c r="E29" s="626">
        <v>97.19099999999999</v>
      </c>
      <c r="F29" s="753">
        <v>19.887000000000004</v>
      </c>
      <c r="G29" s="626">
        <v>53.133</v>
      </c>
      <c r="H29" s="626">
        <v>68.782</v>
      </c>
      <c r="I29" s="752" t="s">
        <v>608</v>
      </c>
      <c r="J29" s="626">
        <v>10.996</v>
      </c>
      <c r="K29" s="626">
        <v>50.659</v>
      </c>
    </row>
    <row r="30" spans="1:11" ht="15.75">
      <c r="A30" s="744"/>
      <c r="B30" s="611" t="s">
        <v>599</v>
      </c>
      <c r="C30" s="626">
        <v>214.4</v>
      </c>
      <c r="D30" s="626">
        <v>110.5</v>
      </c>
      <c r="E30" s="626">
        <v>103.9</v>
      </c>
      <c r="F30" s="753">
        <v>8.6</v>
      </c>
      <c r="G30" s="626">
        <v>55.5</v>
      </c>
      <c r="H30" s="626">
        <v>66.6</v>
      </c>
      <c r="I30" s="752" t="s">
        <v>608</v>
      </c>
      <c r="J30" s="626">
        <v>17.7</v>
      </c>
      <c r="K30" s="626">
        <v>66.6</v>
      </c>
    </row>
    <row r="31" spans="1:11" ht="15.75">
      <c r="A31" s="744"/>
      <c r="B31" s="611" t="s">
        <v>590</v>
      </c>
      <c r="C31" s="626">
        <v>247.423</v>
      </c>
      <c r="D31" s="626">
        <v>146.32299999999998</v>
      </c>
      <c r="E31" s="626">
        <v>101.1</v>
      </c>
      <c r="F31" s="753">
        <v>37.455</v>
      </c>
      <c r="G31" s="626">
        <v>64.16300000000001</v>
      </c>
      <c r="H31" s="626">
        <v>70.893</v>
      </c>
      <c r="I31" s="752" t="s">
        <v>608</v>
      </c>
      <c r="J31" s="626">
        <v>5.662000000000001</v>
      </c>
      <c r="K31" s="626">
        <v>51.253</v>
      </c>
    </row>
    <row r="32" spans="1:11" ht="15.75">
      <c r="A32" s="744"/>
      <c r="B32" s="611"/>
      <c r="C32" s="626"/>
      <c r="D32" s="626"/>
      <c r="E32" s="626"/>
      <c r="F32" s="753"/>
      <c r="G32" s="626"/>
      <c r="H32" s="626"/>
      <c r="I32" s="752"/>
      <c r="J32" s="626"/>
      <c r="K32" s="626"/>
    </row>
    <row r="33" spans="1:11" ht="15.75">
      <c r="A33" s="744">
        <v>2000</v>
      </c>
      <c r="B33" s="745" t="s">
        <v>593</v>
      </c>
      <c r="C33" s="626">
        <v>251.341</v>
      </c>
      <c r="D33" s="626">
        <v>125.689</v>
      </c>
      <c r="E33" s="626">
        <v>125.65200000000002</v>
      </c>
      <c r="F33" s="753">
        <v>4.229</v>
      </c>
      <c r="G33" s="626">
        <v>51.256</v>
      </c>
      <c r="H33" s="626">
        <v>77.888</v>
      </c>
      <c r="I33" s="752" t="s">
        <v>608</v>
      </c>
      <c r="J33" s="626">
        <v>22.995</v>
      </c>
      <c r="K33" s="626">
        <v>71.79599999999999</v>
      </c>
    </row>
    <row r="34" spans="1:11" ht="15.75">
      <c r="A34" s="744"/>
      <c r="B34" s="745" t="s">
        <v>596</v>
      </c>
      <c r="C34" s="626">
        <v>247.235</v>
      </c>
      <c r="D34" s="626">
        <v>128.594</v>
      </c>
      <c r="E34" s="626">
        <v>118.641</v>
      </c>
      <c r="F34" s="753">
        <v>-9.475999999999999</v>
      </c>
      <c r="G34" s="626">
        <v>77.705</v>
      </c>
      <c r="H34" s="626">
        <v>82.07199999999999</v>
      </c>
      <c r="I34" s="752" t="s">
        <v>608</v>
      </c>
      <c r="J34" s="626">
        <v>23.000999999999998</v>
      </c>
      <c r="K34" s="626">
        <v>100.74900000000001</v>
      </c>
    </row>
    <row r="35" spans="2:11" ht="15.75">
      <c r="B35" s="611" t="s">
        <v>599</v>
      </c>
      <c r="C35" s="626">
        <v>264.2</v>
      </c>
      <c r="D35" s="626">
        <v>142.5</v>
      </c>
      <c r="E35" s="626">
        <v>121.7</v>
      </c>
      <c r="F35" s="626">
        <v>10.6</v>
      </c>
      <c r="G35" s="626">
        <v>71.8</v>
      </c>
      <c r="H35" s="626">
        <v>88.1</v>
      </c>
      <c r="I35" s="752" t="s">
        <v>608</v>
      </c>
      <c r="J35" s="626">
        <v>26.6</v>
      </c>
      <c r="K35" s="626">
        <v>68.3</v>
      </c>
    </row>
    <row r="36" spans="2:11" ht="15.75">
      <c r="B36" s="611" t="s">
        <v>590</v>
      </c>
      <c r="C36" s="626">
        <v>299.851</v>
      </c>
      <c r="D36" s="626">
        <v>147.333</v>
      </c>
      <c r="E36" s="626">
        <v>152.518</v>
      </c>
      <c r="F36" s="626">
        <v>1.315</v>
      </c>
      <c r="G36" s="626">
        <v>76.456</v>
      </c>
      <c r="H36" s="626">
        <v>104.78800000000001</v>
      </c>
      <c r="I36" s="752" t="s">
        <v>608</v>
      </c>
      <c r="J36" s="626">
        <v>27.767</v>
      </c>
      <c r="K36" s="626">
        <v>95.104</v>
      </c>
    </row>
    <row r="38" spans="1:11" ht="15.75">
      <c r="A38" s="744">
        <v>2001</v>
      </c>
      <c r="B38" s="745" t="s">
        <v>593</v>
      </c>
      <c r="C38" s="626">
        <v>284.5</v>
      </c>
      <c r="D38" s="626">
        <v>146</v>
      </c>
      <c r="E38" s="626">
        <v>138.6</v>
      </c>
      <c r="F38" s="626">
        <v>2.9</v>
      </c>
      <c r="G38" s="626">
        <v>75.6</v>
      </c>
      <c r="H38" s="626">
        <v>91.3</v>
      </c>
      <c r="I38" s="752" t="s">
        <v>608</v>
      </c>
      <c r="J38" s="626">
        <v>27.7</v>
      </c>
      <c r="K38" s="626">
        <v>92.3</v>
      </c>
    </row>
    <row r="39" spans="2:11" ht="12.75">
      <c r="B39" s="745" t="s">
        <v>596</v>
      </c>
      <c r="C39" s="626">
        <v>303.7</v>
      </c>
      <c r="D39" s="626">
        <v>155.4</v>
      </c>
      <c r="E39" s="626">
        <v>148.4</v>
      </c>
      <c r="F39" s="626">
        <v>7.8</v>
      </c>
      <c r="G39" s="626">
        <v>79.4</v>
      </c>
      <c r="H39" s="626">
        <v>101.8</v>
      </c>
      <c r="I39" s="626">
        <v>1</v>
      </c>
      <c r="J39" s="626">
        <v>19.3</v>
      </c>
      <c r="K39" s="626">
        <v>101.2</v>
      </c>
    </row>
    <row r="40" spans="2:11" ht="15.75">
      <c r="B40" s="611" t="s">
        <v>599</v>
      </c>
      <c r="C40" s="611">
        <v>323.2</v>
      </c>
      <c r="D40" s="611">
        <v>158.9</v>
      </c>
      <c r="E40" s="611">
        <v>164.4</v>
      </c>
      <c r="F40" s="611">
        <v>11.2</v>
      </c>
      <c r="G40" s="611">
        <v>91.8</v>
      </c>
      <c r="H40" s="611">
        <v>107.9</v>
      </c>
      <c r="I40" s="752" t="s">
        <v>608</v>
      </c>
      <c r="J40" s="626">
        <v>29.4</v>
      </c>
      <c r="K40" s="611">
        <v>107.7</v>
      </c>
    </row>
    <row r="41" spans="2:11" ht="15.75">
      <c r="B41" s="611" t="s">
        <v>590</v>
      </c>
      <c r="C41" s="611">
        <v>330.8</v>
      </c>
      <c r="D41" s="611">
        <v>160.9</v>
      </c>
      <c r="E41" s="611">
        <v>169.8</v>
      </c>
      <c r="F41" s="611">
        <v>18.5</v>
      </c>
      <c r="G41" s="611">
        <v>104.8</v>
      </c>
      <c r="H41" s="611">
        <v>121.4</v>
      </c>
      <c r="I41" s="752" t="s">
        <v>608</v>
      </c>
      <c r="J41" s="611">
        <v>43.2</v>
      </c>
      <c r="K41" s="611">
        <v>118.6</v>
      </c>
    </row>
    <row r="42" spans="2:11" ht="15.75">
      <c r="B42" s="611"/>
      <c r="C42" s="611"/>
      <c r="D42" s="611"/>
      <c r="E42" s="611"/>
      <c r="F42" s="611"/>
      <c r="G42" s="611"/>
      <c r="H42" s="611"/>
      <c r="I42" s="752"/>
      <c r="J42" s="611"/>
      <c r="K42" s="611"/>
    </row>
    <row r="43" spans="1:11" ht="15.75">
      <c r="A43" s="744">
        <v>2002</v>
      </c>
      <c r="B43" s="745" t="s">
        <v>593</v>
      </c>
      <c r="C43" s="626">
        <v>325.318</v>
      </c>
      <c r="D43" s="626">
        <v>160.351</v>
      </c>
      <c r="E43" s="626">
        <v>164.96699999999998</v>
      </c>
      <c r="F43" s="626">
        <v>9.6</v>
      </c>
      <c r="G43" s="626">
        <v>94.75099999999999</v>
      </c>
      <c r="H43" s="626">
        <v>126.41</v>
      </c>
      <c r="I43" s="752" t="s">
        <v>608</v>
      </c>
      <c r="J43" s="626">
        <v>24.617</v>
      </c>
      <c r="K43" s="626">
        <v>99.09100000000001</v>
      </c>
    </row>
    <row r="44" spans="2:11" ht="15.75">
      <c r="B44" s="745" t="s">
        <v>596</v>
      </c>
      <c r="C44" s="626">
        <v>341.4</v>
      </c>
      <c r="D44" s="626">
        <v>168.2</v>
      </c>
      <c r="E44" s="626">
        <v>173.2</v>
      </c>
      <c r="F44" s="626">
        <v>8.8</v>
      </c>
      <c r="G44" s="626">
        <v>101.9</v>
      </c>
      <c r="H44" s="626">
        <v>123</v>
      </c>
      <c r="I44" s="752" t="s">
        <v>608</v>
      </c>
      <c r="J44" s="626">
        <v>24.725</v>
      </c>
      <c r="K44" s="626">
        <v>124.9</v>
      </c>
    </row>
    <row r="45" spans="2:11" ht="15.75">
      <c r="B45" s="611" t="s">
        <v>599</v>
      </c>
      <c r="C45" s="626">
        <v>368.4</v>
      </c>
      <c r="D45" s="626">
        <v>174.1</v>
      </c>
      <c r="E45" s="626">
        <v>194.3</v>
      </c>
      <c r="F45" s="626">
        <v>14.2</v>
      </c>
      <c r="G45" s="626">
        <v>104.1</v>
      </c>
      <c r="H45" s="626">
        <v>135.4</v>
      </c>
      <c r="I45" s="752" t="s">
        <v>608</v>
      </c>
      <c r="J45" s="626">
        <v>35.4</v>
      </c>
      <c r="K45" s="626">
        <v>113.3</v>
      </c>
    </row>
    <row r="46" spans="2:11" ht="15.75">
      <c r="B46" s="611" t="s">
        <v>590</v>
      </c>
      <c r="C46" s="611">
        <v>383.4</v>
      </c>
      <c r="D46" s="611">
        <v>184.6</v>
      </c>
      <c r="E46" s="611">
        <v>198.9</v>
      </c>
      <c r="F46" s="611">
        <v>13.6</v>
      </c>
      <c r="G46" s="611">
        <v>121.5</v>
      </c>
      <c r="H46" s="611">
        <v>152.3</v>
      </c>
      <c r="I46" s="752" t="s">
        <v>608</v>
      </c>
      <c r="J46" s="611">
        <v>36.8</v>
      </c>
      <c r="K46" s="611">
        <v>117.6</v>
      </c>
    </row>
    <row r="47" spans="2:11" ht="15.75">
      <c r="B47" s="611"/>
      <c r="C47" s="611"/>
      <c r="D47" s="611"/>
      <c r="E47" s="611"/>
      <c r="F47" s="611"/>
      <c r="G47" s="611"/>
      <c r="H47" s="611"/>
      <c r="I47" s="752"/>
      <c r="J47" s="611"/>
      <c r="K47" s="611"/>
    </row>
    <row r="48" spans="1:11" ht="15.75">
      <c r="A48" s="744">
        <v>2003</v>
      </c>
      <c r="B48" s="745" t="s">
        <v>593</v>
      </c>
      <c r="C48" s="626">
        <v>405.06699999999995</v>
      </c>
      <c r="D48" s="626">
        <v>190.095</v>
      </c>
      <c r="E48" s="626">
        <v>214.972</v>
      </c>
      <c r="F48" s="626">
        <v>11.027999999999999</v>
      </c>
      <c r="G48" s="626">
        <v>103.89800000000001</v>
      </c>
      <c r="H48" s="626">
        <v>141.566</v>
      </c>
      <c r="I48" s="752" t="s">
        <v>608</v>
      </c>
      <c r="J48" s="626">
        <v>32.943</v>
      </c>
      <c r="K48" s="626">
        <v>132.792</v>
      </c>
    </row>
    <row r="49" spans="2:11" ht="15.75">
      <c r="B49" s="745" t="s">
        <v>596</v>
      </c>
      <c r="C49" s="611">
        <v>414.6</v>
      </c>
      <c r="D49" s="611">
        <v>205.3</v>
      </c>
      <c r="E49" s="611">
        <v>209.2</v>
      </c>
      <c r="F49" s="611">
        <v>27.5</v>
      </c>
      <c r="G49" s="611">
        <v>114.2</v>
      </c>
      <c r="H49" s="611">
        <v>148.9</v>
      </c>
      <c r="I49" s="752" t="s">
        <v>608</v>
      </c>
      <c r="J49" s="626">
        <v>15</v>
      </c>
      <c r="K49" s="611">
        <v>138.4</v>
      </c>
    </row>
    <row r="50" spans="2:11" ht="12.75">
      <c r="B50" s="611" t="s">
        <v>599</v>
      </c>
      <c r="C50" s="626">
        <v>429.086</v>
      </c>
      <c r="D50" s="626">
        <v>166.49199999999996</v>
      </c>
      <c r="E50" s="626">
        <v>213.515</v>
      </c>
      <c r="F50" s="626">
        <v>21.137</v>
      </c>
      <c r="G50" s="626">
        <v>123.11399999999999</v>
      </c>
      <c r="H50" s="626">
        <v>153.679</v>
      </c>
      <c r="I50" s="659">
        <v>0.073</v>
      </c>
      <c r="J50" s="626">
        <v>20.775</v>
      </c>
      <c r="K50" s="626">
        <v>141.35899999999998</v>
      </c>
    </row>
    <row r="51" spans="2:11" ht="12.75">
      <c r="B51" s="611" t="s">
        <v>590</v>
      </c>
      <c r="C51" s="626">
        <v>434.7180000000001</v>
      </c>
      <c r="D51" s="626">
        <v>235.04300000000003</v>
      </c>
      <c r="E51" s="626">
        <v>199.676</v>
      </c>
      <c r="F51" s="626">
        <v>10.8</v>
      </c>
      <c r="G51" s="626">
        <v>126.592</v>
      </c>
      <c r="H51" s="626">
        <v>183.498</v>
      </c>
      <c r="I51" s="626">
        <v>-0.05</v>
      </c>
      <c r="J51" s="626">
        <v>41.65</v>
      </c>
      <c r="K51" s="626">
        <v>114.87700000000001</v>
      </c>
    </row>
    <row r="53" spans="1:11" ht="15.75">
      <c r="A53" s="744">
        <v>2004</v>
      </c>
      <c r="B53" s="745" t="s">
        <v>593</v>
      </c>
      <c r="C53" s="628">
        <v>432.66700000000003</v>
      </c>
      <c r="D53" s="628">
        <v>220.49</v>
      </c>
      <c r="E53" s="628">
        <v>212.17700000000002</v>
      </c>
      <c r="F53" s="628">
        <v>19.766999999999996</v>
      </c>
      <c r="G53" s="628">
        <v>121.71</v>
      </c>
      <c r="H53" s="628">
        <v>188.52100000000002</v>
      </c>
      <c r="I53" s="754" t="s">
        <v>608</v>
      </c>
      <c r="J53" s="628">
        <v>34.87</v>
      </c>
      <c r="K53" s="628">
        <v>117.999</v>
      </c>
    </row>
    <row r="54" spans="1:11" ht="12.75">
      <c r="A54" s="744"/>
      <c r="B54" s="745" t="s">
        <v>596</v>
      </c>
      <c r="C54" s="626">
        <v>480.81700000000006</v>
      </c>
      <c r="D54" s="628">
        <v>248.71600000000004</v>
      </c>
      <c r="E54" s="626">
        <v>232.101</v>
      </c>
      <c r="F54" s="626">
        <v>16.891</v>
      </c>
      <c r="G54" s="626">
        <v>129.90200000000002</v>
      </c>
      <c r="H54" s="626">
        <v>181.115</v>
      </c>
      <c r="I54" s="626">
        <v>0.885</v>
      </c>
      <c r="J54" s="626">
        <v>22.197000000000003</v>
      </c>
      <c r="K54" s="611">
        <v>152.3</v>
      </c>
    </row>
    <row r="55" spans="1:11" ht="15.75">
      <c r="A55" s="744"/>
      <c r="B55" s="611" t="s">
        <v>599</v>
      </c>
      <c r="C55" s="626">
        <v>469.29</v>
      </c>
      <c r="D55" s="628">
        <v>236.783</v>
      </c>
      <c r="E55" s="626">
        <v>232.50700000000003</v>
      </c>
      <c r="F55" s="626">
        <v>12.218</v>
      </c>
      <c r="G55" s="626">
        <v>136.68400000000003</v>
      </c>
      <c r="H55" s="626">
        <v>171.013</v>
      </c>
      <c r="I55" s="754" t="s">
        <v>608</v>
      </c>
      <c r="J55" s="626">
        <v>26.514</v>
      </c>
      <c r="K55" s="626">
        <v>159.249</v>
      </c>
    </row>
    <row r="56" spans="2:11" ht="15.75">
      <c r="B56" s="611" t="s">
        <v>590</v>
      </c>
      <c r="C56" s="626">
        <v>471.305</v>
      </c>
      <c r="D56" s="626">
        <v>227.989</v>
      </c>
      <c r="E56" s="626">
        <v>243.316</v>
      </c>
      <c r="F56" s="626">
        <v>27.557</v>
      </c>
      <c r="G56" s="626">
        <v>131.953</v>
      </c>
      <c r="H56" s="626">
        <v>178.297</v>
      </c>
      <c r="I56" s="754" t="s">
        <v>608</v>
      </c>
      <c r="J56" s="626">
        <v>45.211</v>
      </c>
      <c r="K56" s="626">
        <v>160.277</v>
      </c>
    </row>
    <row r="57" spans="2:11" ht="15.75">
      <c r="B57" s="611"/>
      <c r="C57" s="626"/>
      <c r="D57" s="626"/>
      <c r="E57" s="626"/>
      <c r="F57" s="626"/>
      <c r="G57" s="626"/>
      <c r="H57" s="626"/>
      <c r="I57" s="754"/>
      <c r="J57" s="626"/>
      <c r="K57" s="626"/>
    </row>
    <row r="58" spans="1:11" ht="15.75">
      <c r="A58" s="755">
        <v>2005</v>
      </c>
      <c r="B58" s="756" t="s">
        <v>593</v>
      </c>
      <c r="C58" s="655">
        <v>487.477</v>
      </c>
      <c r="D58" s="655">
        <v>243.772</v>
      </c>
      <c r="E58" s="655">
        <v>243.705</v>
      </c>
      <c r="F58" s="655">
        <v>26.237</v>
      </c>
      <c r="G58" s="655">
        <v>137.931</v>
      </c>
      <c r="H58" s="655">
        <v>173.65</v>
      </c>
      <c r="I58" s="754" t="s">
        <v>608</v>
      </c>
      <c r="J58" s="655">
        <v>30.094</v>
      </c>
      <c r="K58" s="655">
        <v>151.655</v>
      </c>
    </row>
    <row r="59" spans="1:11" ht="15.75">
      <c r="A59" s="755"/>
      <c r="B59" s="756" t="s">
        <v>596</v>
      </c>
      <c r="C59" s="655">
        <v>520.148</v>
      </c>
      <c r="D59" s="655">
        <v>254.236</v>
      </c>
      <c r="E59" s="655">
        <v>266.041</v>
      </c>
      <c r="F59" s="655">
        <v>18.671</v>
      </c>
      <c r="G59" s="655">
        <v>161.48200000000003</v>
      </c>
      <c r="H59" s="655">
        <v>175.16299999999998</v>
      </c>
      <c r="I59" s="754" t="s">
        <v>608</v>
      </c>
      <c r="J59" s="655">
        <v>42.749</v>
      </c>
      <c r="K59" s="655">
        <v>196.752</v>
      </c>
    </row>
    <row r="60" spans="1:11" ht="15.75">
      <c r="A60" s="755"/>
      <c r="B60" s="308" t="s">
        <v>599</v>
      </c>
      <c r="C60" s="655">
        <v>521.164</v>
      </c>
      <c r="D60" s="655">
        <v>255.322</v>
      </c>
      <c r="E60" s="655">
        <v>265.842</v>
      </c>
      <c r="F60" s="655">
        <v>12.063</v>
      </c>
      <c r="G60" s="655">
        <v>175.987</v>
      </c>
      <c r="H60" s="655">
        <v>188.43300000000002</v>
      </c>
      <c r="I60" s="754" t="s">
        <v>608</v>
      </c>
      <c r="J60" s="655">
        <v>51.825</v>
      </c>
      <c r="K60" s="655">
        <v>197.586</v>
      </c>
    </row>
    <row r="61" spans="1:11" ht="15.75">
      <c r="A61" s="755"/>
      <c r="B61" s="308" t="s">
        <v>590</v>
      </c>
      <c r="C61" s="655">
        <v>569.891</v>
      </c>
      <c r="D61" s="655">
        <v>277.58799999999997</v>
      </c>
      <c r="E61" s="655">
        <v>292.303</v>
      </c>
      <c r="F61" s="655">
        <v>9.087</v>
      </c>
      <c r="G61" s="655">
        <v>174.325</v>
      </c>
      <c r="H61" s="655">
        <v>223.152</v>
      </c>
      <c r="I61" s="754" t="s">
        <v>608</v>
      </c>
      <c r="J61" s="655">
        <v>25.236</v>
      </c>
      <c r="K61" s="655">
        <v>211.18300000000002</v>
      </c>
    </row>
    <row r="62" spans="1:11" ht="12.75">
      <c r="A62" s="70"/>
      <c r="B62" s="70"/>
      <c r="C62" s="70"/>
      <c r="D62" s="70"/>
      <c r="E62" s="70"/>
      <c r="F62" s="70"/>
      <c r="G62" s="70"/>
      <c r="H62" s="70"/>
      <c r="I62" s="70"/>
      <c r="J62" s="70"/>
      <c r="K62" s="70"/>
    </row>
    <row r="63" spans="1:11" ht="15.75">
      <c r="A63" s="757">
        <v>2006</v>
      </c>
      <c r="B63" s="758" t="s">
        <v>593</v>
      </c>
      <c r="C63" s="759">
        <v>643.096</v>
      </c>
      <c r="D63" s="759">
        <v>342.522</v>
      </c>
      <c r="E63" s="759">
        <v>300.57399999999996</v>
      </c>
      <c r="F63" s="759">
        <v>20.871</v>
      </c>
      <c r="G63" s="759">
        <v>163.93800000000002</v>
      </c>
      <c r="H63" s="759">
        <v>208.87599999999998</v>
      </c>
      <c r="I63" s="760" t="s">
        <v>608</v>
      </c>
      <c r="J63" s="759">
        <v>50.476000000000006</v>
      </c>
      <c r="K63" s="759">
        <v>184.29</v>
      </c>
    </row>
    <row r="64" spans="1:11" ht="15.75">
      <c r="A64" s="725" t="s">
        <v>117</v>
      </c>
      <c r="B64" s="756"/>
      <c r="C64" s="655"/>
      <c r="D64" s="655"/>
      <c r="E64" s="655"/>
      <c r="F64" s="655"/>
      <c r="G64" s="655"/>
      <c r="H64" s="655"/>
      <c r="I64" s="754"/>
      <c r="J64" s="655"/>
      <c r="K64" s="655"/>
    </row>
    <row r="65" spans="1:11" ht="15.75">
      <c r="A65" s="268" t="s">
        <v>863</v>
      </c>
      <c r="B65" s="268" t="s">
        <v>978</v>
      </c>
      <c r="C65" s="761"/>
      <c r="D65" s="268"/>
      <c r="E65" s="268"/>
      <c r="F65" s="268"/>
      <c r="G65" s="268"/>
      <c r="H65" s="268"/>
      <c r="I65" s="268"/>
      <c r="J65" s="268"/>
      <c r="K65" s="268"/>
    </row>
  </sheetData>
  <printOptions/>
  <pageMargins left="0.75" right="0.75" top="1" bottom="1" header="0.5" footer="0.5"/>
  <pageSetup horizontalDpi="600" verticalDpi="600" orientation="portrait" paperSize="9" scale="64" r:id="rId1"/>
</worksheet>
</file>

<file path=xl/worksheets/sheet27.xml><?xml version="1.0" encoding="utf-8"?>
<worksheet xmlns="http://schemas.openxmlformats.org/spreadsheetml/2006/main" xmlns:r="http://schemas.openxmlformats.org/officeDocument/2006/relationships">
  <dimension ref="A1:Q75"/>
  <sheetViews>
    <sheetView workbookViewId="0" topLeftCell="A1">
      <selection activeCell="A1" sqref="A1"/>
    </sheetView>
  </sheetViews>
  <sheetFormatPr defaultColWidth="9.140625" defaultRowHeight="12.75"/>
  <cols>
    <col min="1" max="1" width="14.140625" style="0" customWidth="1"/>
    <col min="2" max="4" width="11.7109375" style="0" customWidth="1"/>
    <col min="5" max="5" width="11.140625" style="0" customWidth="1"/>
    <col min="6" max="6" width="2.8515625" style="0" customWidth="1"/>
    <col min="7" max="7" width="11.8515625" style="0" customWidth="1"/>
    <col min="8" max="9" width="11.00390625" style="0" customWidth="1"/>
    <col min="11" max="11" width="10.57421875" style="0" customWidth="1"/>
    <col min="12" max="12" width="10.00390625" style="0" customWidth="1"/>
    <col min="13" max="13" width="12.140625" style="0" customWidth="1"/>
    <col min="14" max="14" width="3.421875" style="0" customWidth="1"/>
    <col min="16" max="16" width="11.140625" style="0" customWidth="1"/>
    <col min="17" max="17" width="12.8515625" style="0" customWidth="1"/>
  </cols>
  <sheetData>
    <row r="1" spans="1:17" ht="15.75">
      <c r="A1" s="262" t="s">
        <v>118</v>
      </c>
      <c r="B1" s="262"/>
      <c r="C1" s="262"/>
      <c r="D1" s="262"/>
      <c r="E1" s="262"/>
      <c r="F1" s="262"/>
      <c r="G1" s="262"/>
      <c r="H1" s="262"/>
      <c r="I1" s="262"/>
      <c r="J1" s="262"/>
      <c r="K1" s="262"/>
      <c r="L1" s="262"/>
      <c r="M1" s="262"/>
      <c r="N1" s="262"/>
      <c r="O1" s="262"/>
      <c r="P1" s="262"/>
      <c r="Q1" s="262"/>
    </row>
    <row r="2" spans="1:17" ht="15.75">
      <c r="A2" s="262"/>
      <c r="B2" s="262"/>
      <c r="C2" s="262"/>
      <c r="D2" s="262"/>
      <c r="E2" s="262"/>
      <c r="F2" s="262"/>
      <c r="G2" s="262"/>
      <c r="H2" s="262"/>
      <c r="I2" s="262"/>
      <c r="J2" s="262"/>
      <c r="K2" s="262"/>
      <c r="L2" s="262"/>
      <c r="M2" s="262"/>
      <c r="N2" s="262"/>
      <c r="O2" s="262"/>
      <c r="P2" s="262"/>
      <c r="Q2" s="262"/>
    </row>
    <row r="3" spans="1:17" ht="15.75">
      <c r="A3" s="262" t="s">
        <v>119</v>
      </c>
      <c r="B3" s="262"/>
      <c r="C3" s="262"/>
      <c r="D3" s="262"/>
      <c r="E3" s="262"/>
      <c r="F3" s="262"/>
      <c r="G3" s="262"/>
      <c r="H3" s="262"/>
      <c r="I3" s="262"/>
      <c r="J3" s="262"/>
      <c r="K3" s="262"/>
      <c r="L3" s="262"/>
      <c r="M3" s="262"/>
      <c r="N3" s="262"/>
      <c r="O3" s="262"/>
      <c r="P3" s="262"/>
      <c r="Q3" s="262"/>
    </row>
    <row r="4" spans="1:17" ht="15.75">
      <c r="A4" s="262" t="s">
        <v>588</v>
      </c>
      <c r="B4" s="262"/>
      <c r="C4" s="262"/>
      <c r="D4" s="262"/>
      <c r="E4" s="262"/>
      <c r="F4" s="262"/>
      <c r="G4" s="262"/>
      <c r="H4" s="262"/>
      <c r="I4" s="262"/>
      <c r="J4" s="645"/>
      <c r="K4" s="645"/>
      <c r="L4" s="262"/>
      <c r="M4" s="262"/>
      <c r="N4" s="262"/>
      <c r="O4" s="262"/>
      <c r="P4" s="262"/>
      <c r="Q4" s="262"/>
    </row>
    <row r="5" spans="1:17" ht="15.75">
      <c r="A5" s="596"/>
      <c r="B5" s="596"/>
      <c r="C5" s="596"/>
      <c r="D5" s="596"/>
      <c r="E5" s="596"/>
      <c r="F5" s="596"/>
      <c r="G5" s="762" t="s">
        <v>120</v>
      </c>
      <c r="H5" s="596"/>
      <c r="I5" s="596"/>
      <c r="J5" s="653"/>
      <c r="K5" s="653"/>
      <c r="L5" s="596"/>
      <c r="M5" s="596"/>
      <c r="N5" s="596"/>
      <c r="O5" s="596"/>
      <c r="P5" s="596"/>
      <c r="Q5" s="596"/>
    </row>
    <row r="6" spans="1:17" ht="15.75">
      <c r="A6" s="689"/>
      <c r="B6" s="689"/>
      <c r="C6" s="763" t="s">
        <v>121</v>
      </c>
      <c r="D6" s="689"/>
      <c r="E6" s="689"/>
      <c r="F6" s="689"/>
      <c r="G6" s="763" t="s">
        <v>122</v>
      </c>
      <c r="H6" s="689"/>
      <c r="I6" s="689"/>
      <c r="J6" s="689"/>
      <c r="K6" s="653"/>
      <c r="L6" s="689" t="s">
        <v>123</v>
      </c>
      <c r="M6" s="689"/>
      <c r="N6" s="689"/>
      <c r="O6" s="689"/>
      <c r="P6" s="689" t="s">
        <v>839</v>
      </c>
      <c r="Q6" s="689"/>
    </row>
    <row r="7" spans="1:17" ht="15.75">
      <c r="A7" s="689"/>
      <c r="B7" s="689"/>
      <c r="C7" s="718" t="s">
        <v>124</v>
      </c>
      <c r="D7" s="718" t="s">
        <v>125</v>
      </c>
      <c r="E7" s="718" t="s">
        <v>126</v>
      </c>
      <c r="F7" s="689"/>
      <c r="G7" s="718" t="s">
        <v>124</v>
      </c>
      <c r="H7" s="718" t="s">
        <v>125</v>
      </c>
      <c r="I7" s="718" t="s">
        <v>126</v>
      </c>
      <c r="J7" s="689"/>
      <c r="K7" s="718" t="s">
        <v>124</v>
      </c>
      <c r="L7" s="718" t="s">
        <v>125</v>
      </c>
      <c r="M7" s="718" t="s">
        <v>126</v>
      </c>
      <c r="N7" s="689"/>
      <c r="O7" s="718" t="s">
        <v>124</v>
      </c>
      <c r="P7" s="718" t="s">
        <v>125</v>
      </c>
      <c r="Q7" s="718" t="s">
        <v>127</v>
      </c>
    </row>
    <row r="8" spans="1:17" ht="15.75">
      <c r="A8" s="763" t="s">
        <v>840</v>
      </c>
      <c r="B8" s="689"/>
      <c r="C8" s="689" t="s">
        <v>128</v>
      </c>
      <c r="D8" s="689" t="s">
        <v>128</v>
      </c>
      <c r="E8" s="689" t="s">
        <v>129</v>
      </c>
      <c r="F8" s="689"/>
      <c r="G8" s="689" t="s">
        <v>128</v>
      </c>
      <c r="H8" s="689" t="s">
        <v>128</v>
      </c>
      <c r="I8" s="689" t="s">
        <v>129</v>
      </c>
      <c r="J8" s="689"/>
      <c r="K8" s="689" t="s">
        <v>128</v>
      </c>
      <c r="L8" s="689" t="s">
        <v>128</v>
      </c>
      <c r="M8" s="689" t="s">
        <v>129</v>
      </c>
      <c r="N8" s="689"/>
      <c r="O8" s="689" t="s">
        <v>128</v>
      </c>
      <c r="P8" s="689" t="s">
        <v>128</v>
      </c>
      <c r="Q8" s="689" t="s">
        <v>129</v>
      </c>
    </row>
    <row r="9" spans="1:17" ht="15.75">
      <c r="A9" s="764" t="s">
        <v>130</v>
      </c>
      <c r="B9" s="274" t="s">
        <v>596</v>
      </c>
      <c r="C9" s="695" t="s">
        <v>608</v>
      </c>
      <c r="D9" s="695" t="s">
        <v>608</v>
      </c>
      <c r="E9" s="695" t="s">
        <v>608</v>
      </c>
      <c r="F9" s="765"/>
      <c r="G9" s="695" t="s">
        <v>608</v>
      </c>
      <c r="H9" s="766">
        <v>0.054</v>
      </c>
      <c r="I9" s="766">
        <v>13.9</v>
      </c>
      <c r="J9" s="765"/>
      <c r="K9" s="695" t="s">
        <v>608</v>
      </c>
      <c r="L9" s="766">
        <v>0.053</v>
      </c>
      <c r="M9" s="766">
        <v>7.4</v>
      </c>
      <c r="N9" s="765"/>
      <c r="O9" s="695" t="s">
        <v>608</v>
      </c>
      <c r="P9" s="766">
        <v>0.107</v>
      </c>
      <c r="Q9" s="766">
        <v>21.3</v>
      </c>
    </row>
    <row r="10" spans="2:17" ht="15.75">
      <c r="B10" s="122" t="s">
        <v>599</v>
      </c>
      <c r="C10" s="697" t="s">
        <v>608</v>
      </c>
      <c r="D10" s="697" t="s">
        <v>608</v>
      </c>
      <c r="E10" s="697" t="s">
        <v>608</v>
      </c>
      <c r="F10" s="767"/>
      <c r="G10" s="698">
        <v>0.464</v>
      </c>
      <c r="H10" s="698">
        <v>15.728</v>
      </c>
      <c r="I10" s="698">
        <v>14.306000000000001</v>
      </c>
      <c r="J10" s="767"/>
      <c r="K10" s="697" t="s">
        <v>608</v>
      </c>
      <c r="L10" s="428">
        <v>3.0869999999999997</v>
      </c>
      <c r="M10" s="428">
        <v>6.205</v>
      </c>
      <c r="N10" s="767"/>
      <c r="O10" s="698">
        <v>0.464</v>
      </c>
      <c r="P10" s="428">
        <v>18.815</v>
      </c>
      <c r="Q10" s="428">
        <v>20.511000000000003</v>
      </c>
    </row>
    <row r="11" spans="2:17" ht="15.75">
      <c r="B11" s="122" t="s">
        <v>590</v>
      </c>
      <c r="C11" s="697" t="s">
        <v>608</v>
      </c>
      <c r="D11" s="697" t="s">
        <v>608</v>
      </c>
      <c r="E11" s="697" t="s">
        <v>608</v>
      </c>
      <c r="F11" s="767"/>
      <c r="G11" s="698">
        <v>7.435</v>
      </c>
      <c r="H11" s="698">
        <v>17.73</v>
      </c>
      <c r="I11" s="698">
        <v>15.953000000000001</v>
      </c>
      <c r="J11" s="767"/>
      <c r="K11" s="697" t="s">
        <v>608</v>
      </c>
      <c r="L11" s="428">
        <v>3.021</v>
      </c>
      <c r="M11" s="428">
        <v>6.312</v>
      </c>
      <c r="N11" s="767"/>
      <c r="O11" s="698">
        <v>7.435</v>
      </c>
      <c r="P11" s="428">
        <v>20.751</v>
      </c>
      <c r="Q11" s="428">
        <v>22.265</v>
      </c>
    </row>
    <row r="12" spans="1:17" ht="15.75">
      <c r="A12" s="768"/>
      <c r="B12" s="769"/>
      <c r="C12" s="697"/>
      <c r="D12" s="374"/>
      <c r="E12" s="374"/>
      <c r="F12" s="767"/>
      <c r="G12" s="698"/>
      <c r="H12" s="698"/>
      <c r="I12" s="698"/>
      <c r="J12" s="767"/>
      <c r="K12" s="697"/>
      <c r="L12" s="428"/>
      <c r="M12" s="428"/>
      <c r="N12" s="767"/>
      <c r="O12" s="698" t="s">
        <v>775</v>
      </c>
      <c r="P12" s="428" t="s">
        <v>775</v>
      </c>
      <c r="Q12" s="428" t="s">
        <v>775</v>
      </c>
    </row>
    <row r="13" spans="1:17" ht="15.75">
      <c r="A13" s="704" t="s">
        <v>944</v>
      </c>
      <c r="B13" s="122" t="s">
        <v>593</v>
      </c>
      <c r="C13" s="697" t="s">
        <v>608</v>
      </c>
      <c r="D13" s="697" t="s">
        <v>608</v>
      </c>
      <c r="E13" s="697" t="s">
        <v>608</v>
      </c>
      <c r="F13" s="767"/>
      <c r="G13" s="697" t="s">
        <v>608</v>
      </c>
      <c r="H13" s="698">
        <v>18.781</v>
      </c>
      <c r="I13" s="698">
        <v>12.145999999999999</v>
      </c>
      <c r="J13" s="767"/>
      <c r="K13" s="697" t="s">
        <v>608</v>
      </c>
      <c r="L13" s="428">
        <v>4.978</v>
      </c>
      <c r="M13" s="428">
        <v>6.708</v>
      </c>
      <c r="N13" s="767"/>
      <c r="O13" s="697" t="s">
        <v>608</v>
      </c>
      <c r="P13" s="428">
        <v>23.759</v>
      </c>
      <c r="Q13" s="428">
        <v>18.854</v>
      </c>
    </row>
    <row r="14" spans="1:17" ht="15.75">
      <c r="A14" s="744"/>
      <c r="B14" s="122" t="s">
        <v>596</v>
      </c>
      <c r="C14" s="697" t="s">
        <v>608</v>
      </c>
      <c r="D14" s="697" t="s">
        <v>608</v>
      </c>
      <c r="E14" s="697" t="s">
        <v>608</v>
      </c>
      <c r="F14" s="767"/>
      <c r="G14" s="697" t="s">
        <v>608</v>
      </c>
      <c r="H14" s="698">
        <v>13.131</v>
      </c>
      <c r="I14" s="698">
        <v>34.515</v>
      </c>
      <c r="J14" s="767"/>
      <c r="K14" s="697" t="s">
        <v>608</v>
      </c>
      <c r="L14" s="428">
        <v>4.284</v>
      </c>
      <c r="M14" s="428">
        <v>8.998</v>
      </c>
      <c r="N14" s="767"/>
      <c r="O14" s="697" t="s">
        <v>608</v>
      </c>
      <c r="P14" s="428">
        <v>17.415</v>
      </c>
      <c r="Q14" s="428">
        <v>43.513</v>
      </c>
    </row>
    <row r="15" spans="1:17" ht="15.75">
      <c r="A15" s="745"/>
      <c r="B15" s="122" t="s">
        <v>599</v>
      </c>
      <c r="C15" s="697" t="s">
        <v>608</v>
      </c>
      <c r="D15" s="697" t="s">
        <v>608</v>
      </c>
      <c r="E15" s="697" t="s">
        <v>608</v>
      </c>
      <c r="F15" s="767"/>
      <c r="G15" s="697" t="s">
        <v>608</v>
      </c>
      <c r="H15" s="698">
        <v>13.377</v>
      </c>
      <c r="I15" s="698">
        <v>21.305</v>
      </c>
      <c r="J15" s="767"/>
      <c r="K15" s="697" t="s">
        <v>608</v>
      </c>
      <c r="L15" s="428">
        <v>11.011</v>
      </c>
      <c r="M15" s="428">
        <v>12.205</v>
      </c>
      <c r="N15" s="767"/>
      <c r="O15" s="697" t="s">
        <v>608</v>
      </c>
      <c r="P15" s="428">
        <v>24.387999999999998</v>
      </c>
      <c r="Q15" s="428">
        <v>33.51</v>
      </c>
    </row>
    <row r="16" spans="1:17" ht="15.75">
      <c r="A16" s="745"/>
      <c r="B16" s="112" t="s">
        <v>590</v>
      </c>
      <c r="C16" s="697" t="s">
        <v>608</v>
      </c>
      <c r="D16" s="697" t="s">
        <v>608</v>
      </c>
      <c r="E16" s="697" t="s">
        <v>608</v>
      </c>
      <c r="F16" s="767"/>
      <c r="G16" s="698">
        <v>1.761</v>
      </c>
      <c r="H16" s="698">
        <v>52.862</v>
      </c>
      <c r="I16" s="698">
        <v>16.456</v>
      </c>
      <c r="J16" s="767"/>
      <c r="K16" s="698">
        <v>3.971</v>
      </c>
      <c r="L16" s="428">
        <v>24.438</v>
      </c>
      <c r="M16" s="428">
        <v>20.695</v>
      </c>
      <c r="N16" s="767"/>
      <c r="O16" s="698">
        <v>5.732</v>
      </c>
      <c r="P16" s="428">
        <v>77.3</v>
      </c>
      <c r="Q16" s="428">
        <v>37.150999999999996</v>
      </c>
    </row>
    <row r="17" spans="1:17" ht="15.75">
      <c r="A17" s="745"/>
      <c r="B17" s="112"/>
      <c r="C17" s="697"/>
      <c r="D17" s="374"/>
      <c r="E17" s="374"/>
      <c r="F17" s="767"/>
      <c r="G17" s="698"/>
      <c r="H17" s="698"/>
      <c r="I17" s="698"/>
      <c r="J17" s="767"/>
      <c r="K17" s="698"/>
      <c r="L17" s="428"/>
      <c r="M17" s="428"/>
      <c r="N17" s="767"/>
      <c r="O17" s="698"/>
      <c r="P17" s="428"/>
      <c r="Q17" s="428"/>
    </row>
    <row r="18" spans="1:17" ht="15.75">
      <c r="A18" s="704" t="s">
        <v>854</v>
      </c>
      <c r="B18" s="122" t="s">
        <v>593</v>
      </c>
      <c r="C18" s="697" t="s">
        <v>608</v>
      </c>
      <c r="D18" s="697" t="s">
        <v>608</v>
      </c>
      <c r="E18" s="697" t="s">
        <v>608</v>
      </c>
      <c r="F18" s="767"/>
      <c r="G18" s="698">
        <v>1.276</v>
      </c>
      <c r="H18" s="698">
        <v>48.081999999999994</v>
      </c>
      <c r="I18" s="698">
        <v>10.267</v>
      </c>
      <c r="J18" s="767"/>
      <c r="K18" s="698">
        <v>2.742</v>
      </c>
      <c r="L18" s="428">
        <v>25.791999999999998</v>
      </c>
      <c r="M18" s="428">
        <v>20.147000000000002</v>
      </c>
      <c r="N18" s="767"/>
      <c r="O18" s="698">
        <v>4.018</v>
      </c>
      <c r="P18" s="428">
        <v>73.874</v>
      </c>
      <c r="Q18" s="428">
        <v>30.414</v>
      </c>
    </row>
    <row r="19" spans="1:17" ht="15.75">
      <c r="A19" s="686"/>
      <c r="B19" s="122" t="s">
        <v>596</v>
      </c>
      <c r="C19" s="697" t="s">
        <v>608</v>
      </c>
      <c r="D19" s="697" t="s">
        <v>608</v>
      </c>
      <c r="E19" s="697" t="s">
        <v>608</v>
      </c>
      <c r="F19" s="767"/>
      <c r="G19" s="698">
        <v>3.33</v>
      </c>
      <c r="H19" s="698">
        <v>49.803</v>
      </c>
      <c r="I19" s="698">
        <v>11.611</v>
      </c>
      <c r="J19" s="767"/>
      <c r="K19" s="698">
        <v>2.757</v>
      </c>
      <c r="L19" s="428">
        <v>23.499</v>
      </c>
      <c r="M19" s="428">
        <v>18.238</v>
      </c>
      <c r="N19" s="767"/>
      <c r="O19" s="698">
        <v>6.087</v>
      </c>
      <c r="P19" s="428">
        <v>73.30199999999999</v>
      </c>
      <c r="Q19" s="428">
        <v>29.849</v>
      </c>
    </row>
    <row r="20" spans="1:17" ht="15.75">
      <c r="A20" s="686"/>
      <c r="B20" s="122" t="s">
        <v>599</v>
      </c>
      <c r="C20" s="697" t="s">
        <v>608</v>
      </c>
      <c r="D20" s="697" t="s">
        <v>608</v>
      </c>
      <c r="E20" s="697" t="s">
        <v>608</v>
      </c>
      <c r="F20" s="767"/>
      <c r="G20" s="770">
        <v>3.0679999999999996</v>
      </c>
      <c r="H20" s="771">
        <v>52.14</v>
      </c>
      <c r="I20" s="771">
        <v>10.039</v>
      </c>
      <c r="J20" s="767"/>
      <c r="K20" s="770">
        <v>1.437</v>
      </c>
      <c r="L20" s="771">
        <v>28.276</v>
      </c>
      <c r="M20" s="771">
        <v>23.559</v>
      </c>
      <c r="N20" s="767"/>
      <c r="O20" s="698">
        <v>4.505</v>
      </c>
      <c r="P20" s="428">
        <v>80.416</v>
      </c>
      <c r="Q20" s="428">
        <v>33.598</v>
      </c>
    </row>
    <row r="21" spans="1:17" ht="15.75">
      <c r="A21" s="686"/>
      <c r="B21" s="112" t="s">
        <v>590</v>
      </c>
      <c r="C21" s="697" t="s">
        <v>608</v>
      </c>
      <c r="D21" s="697" t="s">
        <v>608</v>
      </c>
      <c r="E21" s="697" t="s">
        <v>608</v>
      </c>
      <c r="F21" s="767"/>
      <c r="G21" s="770">
        <v>1.579</v>
      </c>
      <c r="H21" s="771">
        <v>48.605</v>
      </c>
      <c r="I21" s="771">
        <v>10.636000000000001</v>
      </c>
      <c r="J21" s="767"/>
      <c r="K21" s="770">
        <v>4.384</v>
      </c>
      <c r="L21" s="771">
        <v>32.207</v>
      </c>
      <c r="M21" s="771">
        <v>18.986</v>
      </c>
      <c r="N21" s="767"/>
      <c r="O21" s="698">
        <v>5.963</v>
      </c>
      <c r="P21" s="428">
        <v>80.812</v>
      </c>
      <c r="Q21" s="428">
        <v>29.622</v>
      </c>
    </row>
    <row r="22" spans="1:17" ht="15.75">
      <c r="A22" s="686"/>
      <c r="B22" s="701"/>
      <c r="C22" s="752"/>
      <c r="D22" s="752"/>
      <c r="E22" s="752"/>
      <c r="F22" s="767"/>
      <c r="G22" s="767"/>
      <c r="H22" s="767"/>
      <c r="I22" s="767"/>
      <c r="J22" s="767"/>
      <c r="K22" s="767"/>
      <c r="L22" s="767"/>
      <c r="M22" s="767"/>
      <c r="N22" s="767"/>
      <c r="O22" s="767"/>
      <c r="P22" s="767"/>
      <c r="Q22" s="767"/>
    </row>
    <row r="23" spans="1:17" ht="15.75">
      <c r="A23" s="704" t="s">
        <v>855</v>
      </c>
      <c r="B23" s="122" t="s">
        <v>593</v>
      </c>
      <c r="C23" s="697" t="s">
        <v>608</v>
      </c>
      <c r="D23" s="697" t="s">
        <v>608</v>
      </c>
      <c r="E23" s="697" t="s">
        <v>608</v>
      </c>
      <c r="F23" s="767"/>
      <c r="G23" s="698">
        <v>4.168</v>
      </c>
      <c r="H23" s="698">
        <v>56.11</v>
      </c>
      <c r="I23" s="698">
        <v>11.26</v>
      </c>
      <c r="J23" s="767"/>
      <c r="K23" s="698">
        <v>1.8719999999999999</v>
      </c>
      <c r="L23" s="428">
        <v>30.459</v>
      </c>
      <c r="M23" s="428">
        <v>17.48</v>
      </c>
      <c r="N23" s="767"/>
      <c r="O23" s="698">
        <v>6.04</v>
      </c>
      <c r="P23" s="428">
        <v>86.569</v>
      </c>
      <c r="Q23" s="428">
        <v>28.74</v>
      </c>
    </row>
    <row r="24" spans="1:17" ht="15.75">
      <c r="A24" s="686"/>
      <c r="B24" s="122" t="s">
        <v>596</v>
      </c>
      <c r="C24" s="697" t="s">
        <v>608</v>
      </c>
      <c r="D24" s="697" t="s">
        <v>608</v>
      </c>
      <c r="E24" s="697" t="s">
        <v>608</v>
      </c>
      <c r="F24" s="767"/>
      <c r="G24" s="770">
        <v>4.2940000000000005</v>
      </c>
      <c r="H24" s="771">
        <v>50.923</v>
      </c>
      <c r="I24" s="771">
        <v>9.568</v>
      </c>
      <c r="J24" s="767"/>
      <c r="K24" s="770">
        <v>2.191</v>
      </c>
      <c r="L24" s="771">
        <v>23.285</v>
      </c>
      <c r="M24" s="771">
        <v>15.138</v>
      </c>
      <c r="N24" s="767"/>
      <c r="O24" s="698">
        <v>6.485</v>
      </c>
      <c r="P24" s="428">
        <v>74.208</v>
      </c>
      <c r="Q24" s="428">
        <v>24.706</v>
      </c>
    </row>
    <row r="25" spans="1:17" ht="15.75">
      <c r="A25" s="686"/>
      <c r="B25" s="122" t="s">
        <v>599</v>
      </c>
      <c r="C25" s="697" t="s">
        <v>608</v>
      </c>
      <c r="D25" s="697" t="s">
        <v>608</v>
      </c>
      <c r="E25" s="697" t="s">
        <v>608</v>
      </c>
      <c r="F25" s="772"/>
      <c r="G25" s="771">
        <v>5.157</v>
      </c>
      <c r="H25" s="771">
        <v>47.969</v>
      </c>
      <c r="I25" s="771">
        <v>9.189</v>
      </c>
      <c r="J25" s="767"/>
      <c r="K25" s="771">
        <v>2.449</v>
      </c>
      <c r="L25" s="771">
        <v>19.5</v>
      </c>
      <c r="M25" s="771">
        <v>14.463000000000001</v>
      </c>
      <c r="N25" s="767"/>
      <c r="O25" s="428">
        <v>7.606</v>
      </c>
      <c r="P25" s="428">
        <v>67.469</v>
      </c>
      <c r="Q25" s="428">
        <v>23.652</v>
      </c>
    </row>
    <row r="26" spans="1:17" ht="15.75">
      <c r="A26" s="686"/>
      <c r="B26" s="112" t="s">
        <v>590</v>
      </c>
      <c r="C26" s="697" t="s">
        <v>608</v>
      </c>
      <c r="D26" s="697" t="s">
        <v>608</v>
      </c>
      <c r="E26" s="697" t="s">
        <v>608</v>
      </c>
      <c r="F26" s="767"/>
      <c r="G26" s="771">
        <v>11.25</v>
      </c>
      <c r="H26" s="771">
        <v>48.981</v>
      </c>
      <c r="I26" s="771">
        <v>11.203000000000001</v>
      </c>
      <c r="J26" s="767"/>
      <c r="K26" s="771">
        <v>4.018</v>
      </c>
      <c r="L26" s="771">
        <v>28.456</v>
      </c>
      <c r="M26" s="771">
        <v>19.887999999999998</v>
      </c>
      <c r="N26" s="767"/>
      <c r="O26" s="428">
        <v>15.268</v>
      </c>
      <c r="P26" s="428">
        <v>77.437</v>
      </c>
      <c r="Q26" s="428">
        <v>31.091</v>
      </c>
    </row>
    <row r="27" spans="1:17" ht="15.75">
      <c r="A27" s="686"/>
      <c r="B27" s="701"/>
      <c r="C27" s="773"/>
      <c r="D27" s="773"/>
      <c r="E27" s="773"/>
      <c r="F27" s="774"/>
      <c r="G27" s="774"/>
      <c r="H27" s="774"/>
      <c r="I27" s="774"/>
      <c r="J27" s="774"/>
      <c r="K27" s="774"/>
      <c r="L27" s="774"/>
      <c r="M27" s="774"/>
      <c r="N27" s="774"/>
      <c r="O27" s="774"/>
      <c r="P27" s="774"/>
      <c r="Q27" s="774"/>
    </row>
    <row r="28" spans="1:17" ht="15.75">
      <c r="A28" s="704" t="s">
        <v>856</v>
      </c>
      <c r="B28" s="122" t="s">
        <v>593</v>
      </c>
      <c r="C28" s="374" t="s">
        <v>608</v>
      </c>
      <c r="D28" s="374" t="s">
        <v>608</v>
      </c>
      <c r="E28" s="374" t="s">
        <v>608</v>
      </c>
      <c r="F28" s="428"/>
      <c r="G28" s="428">
        <v>30.616</v>
      </c>
      <c r="H28" s="428">
        <v>33.661</v>
      </c>
      <c r="I28" s="428">
        <v>11.373</v>
      </c>
      <c r="J28" s="428"/>
      <c r="K28" s="428">
        <v>2.293</v>
      </c>
      <c r="L28" s="428">
        <v>24.797</v>
      </c>
      <c r="M28" s="428">
        <v>18.26</v>
      </c>
      <c r="N28" s="428"/>
      <c r="O28" s="428">
        <v>32.909</v>
      </c>
      <c r="P28" s="428">
        <v>58.458</v>
      </c>
      <c r="Q28" s="428">
        <v>29.633000000000003</v>
      </c>
    </row>
    <row r="29" spans="1:17" ht="15.75">
      <c r="A29" s="686"/>
      <c r="B29" s="122" t="s">
        <v>596</v>
      </c>
      <c r="C29" s="374" t="s">
        <v>608</v>
      </c>
      <c r="D29" s="374" t="s">
        <v>608</v>
      </c>
      <c r="E29" s="374" t="s">
        <v>608</v>
      </c>
      <c r="F29" s="767"/>
      <c r="G29" s="771">
        <v>0.115</v>
      </c>
      <c r="H29" s="771">
        <v>55.98</v>
      </c>
      <c r="I29" s="771">
        <v>9.501</v>
      </c>
      <c r="J29" s="767"/>
      <c r="K29" s="771">
        <v>0.983</v>
      </c>
      <c r="L29" s="771">
        <v>23.410999999999998</v>
      </c>
      <c r="M29" s="771">
        <v>20.189</v>
      </c>
      <c r="N29" s="767"/>
      <c r="O29" s="428">
        <v>1.0979999999999999</v>
      </c>
      <c r="P29" s="428">
        <v>79.391</v>
      </c>
      <c r="Q29" s="428">
        <v>29.69</v>
      </c>
    </row>
    <row r="30" spans="1:17" ht="15.75">
      <c r="A30" s="686"/>
      <c r="B30" s="122" t="s">
        <v>599</v>
      </c>
      <c r="C30" s="374" t="s">
        <v>608</v>
      </c>
      <c r="D30" s="374" t="s">
        <v>608</v>
      </c>
      <c r="E30" s="374" t="s">
        <v>608</v>
      </c>
      <c r="G30" s="767">
        <v>2.5</v>
      </c>
      <c r="H30" s="771">
        <v>51.9</v>
      </c>
      <c r="I30" s="771">
        <v>10.2</v>
      </c>
      <c r="K30" s="771">
        <v>6.3</v>
      </c>
      <c r="L30" s="767">
        <v>23.8</v>
      </c>
      <c r="M30" s="771">
        <v>20.6</v>
      </c>
      <c r="O30" s="771">
        <v>8.8</v>
      </c>
      <c r="P30" s="771">
        <v>75.7</v>
      </c>
      <c r="Q30" s="767">
        <v>30.8</v>
      </c>
    </row>
    <row r="31" spans="1:17" ht="15.75">
      <c r="A31" s="686"/>
      <c r="B31" s="112" t="s">
        <v>590</v>
      </c>
      <c r="C31" s="374" t="s">
        <v>608</v>
      </c>
      <c r="D31" s="374" t="s">
        <v>608</v>
      </c>
      <c r="E31" s="374" t="s">
        <v>608</v>
      </c>
      <c r="G31" s="112">
        <v>1.4</v>
      </c>
      <c r="H31" s="112">
        <v>42.2</v>
      </c>
      <c r="I31" s="767">
        <v>7.7</v>
      </c>
      <c r="K31" s="771">
        <v>5.9</v>
      </c>
      <c r="L31" s="112">
        <v>25.2</v>
      </c>
      <c r="M31" s="771">
        <v>21.6</v>
      </c>
      <c r="O31" s="112">
        <v>7.3</v>
      </c>
      <c r="P31" s="771">
        <v>67.4</v>
      </c>
      <c r="Q31" s="112">
        <v>29.3</v>
      </c>
    </row>
    <row r="32" spans="1:17" ht="15.75">
      <c r="A32" s="686"/>
      <c r="B32" s="112"/>
      <c r="C32" s="374"/>
      <c r="D32" s="374"/>
      <c r="E32" s="374"/>
      <c r="G32" s="112"/>
      <c r="H32" s="112"/>
      <c r="I32" s="767"/>
      <c r="K32" s="771"/>
      <c r="L32" s="112"/>
      <c r="M32" s="771"/>
      <c r="O32" s="112"/>
      <c r="P32" s="771"/>
      <c r="Q32" s="112"/>
    </row>
    <row r="33" spans="1:17" ht="15.75">
      <c r="A33" s="704">
        <v>1999</v>
      </c>
      <c r="B33" s="122" t="s">
        <v>593</v>
      </c>
      <c r="C33" s="374" t="s">
        <v>608</v>
      </c>
      <c r="D33" s="374" t="s">
        <v>608</v>
      </c>
      <c r="E33" s="374" t="s">
        <v>608</v>
      </c>
      <c r="G33" s="112">
        <v>3.6</v>
      </c>
      <c r="H33" s="112">
        <v>46.2</v>
      </c>
      <c r="I33" s="112">
        <v>8.5</v>
      </c>
      <c r="K33" s="767">
        <v>4.6</v>
      </c>
      <c r="L33" s="112">
        <v>16.9</v>
      </c>
      <c r="M33" s="771">
        <v>19.1</v>
      </c>
      <c r="O33" s="112">
        <v>8.2</v>
      </c>
      <c r="P33" s="771">
        <v>63.1</v>
      </c>
      <c r="Q33" s="112">
        <v>27.6</v>
      </c>
    </row>
    <row r="34" spans="1:17" ht="15.75">
      <c r="A34" s="704"/>
      <c r="B34" s="122" t="s">
        <v>596</v>
      </c>
      <c r="C34" s="374" t="s">
        <v>608</v>
      </c>
      <c r="D34" s="374" t="s">
        <v>608</v>
      </c>
      <c r="E34" s="374" t="s">
        <v>608</v>
      </c>
      <c r="F34" s="401"/>
      <c r="G34" s="151">
        <v>17.238999999999997</v>
      </c>
      <c r="H34" s="151">
        <v>93.238</v>
      </c>
      <c r="I34" s="151">
        <v>25.497</v>
      </c>
      <c r="J34" s="151"/>
      <c r="K34" s="151">
        <v>8.32</v>
      </c>
      <c r="L34" s="151">
        <v>24.693</v>
      </c>
      <c r="M34" s="428">
        <v>18.502</v>
      </c>
      <c r="N34" s="151"/>
      <c r="O34" s="151">
        <v>25.558999999999997</v>
      </c>
      <c r="P34" s="428">
        <v>117.931</v>
      </c>
      <c r="Q34" s="151">
        <v>43.998999999999995</v>
      </c>
    </row>
    <row r="35" spans="1:17" ht="15.75">
      <c r="A35" s="704"/>
      <c r="B35" s="122" t="s">
        <v>599</v>
      </c>
      <c r="C35" s="374" t="s">
        <v>608</v>
      </c>
      <c r="D35" s="374" t="s">
        <v>608</v>
      </c>
      <c r="E35" s="374" t="s">
        <v>608</v>
      </c>
      <c r="G35" s="151">
        <v>11.6</v>
      </c>
      <c r="H35" s="151">
        <v>103.2</v>
      </c>
      <c r="I35" s="151">
        <v>26.6</v>
      </c>
      <c r="K35" s="151">
        <v>8.4</v>
      </c>
      <c r="L35" s="151">
        <v>22.8</v>
      </c>
      <c r="M35" s="151">
        <v>17.7</v>
      </c>
      <c r="O35" s="151">
        <v>20</v>
      </c>
      <c r="P35" s="428">
        <v>126</v>
      </c>
      <c r="Q35" s="151">
        <v>44.2</v>
      </c>
    </row>
    <row r="36" spans="1:17" ht="15.75">
      <c r="A36" s="704"/>
      <c r="B36" s="112" t="s">
        <v>590</v>
      </c>
      <c r="C36" s="374" t="s">
        <v>608</v>
      </c>
      <c r="D36" s="374" t="s">
        <v>608</v>
      </c>
      <c r="E36" s="374" t="s">
        <v>608</v>
      </c>
      <c r="F36" s="401"/>
      <c r="G36" s="151">
        <v>2.697</v>
      </c>
      <c r="H36" s="151">
        <v>115.79299999999999</v>
      </c>
      <c r="I36" s="151">
        <v>60.274</v>
      </c>
      <c r="J36" s="401"/>
      <c r="K36" s="151">
        <v>13.482</v>
      </c>
      <c r="L36" s="151">
        <v>25.811999999999998</v>
      </c>
      <c r="M36" s="151">
        <v>22.129</v>
      </c>
      <c r="N36" s="401"/>
      <c r="O36" s="151">
        <v>16.179</v>
      </c>
      <c r="P36" s="151">
        <v>141.605</v>
      </c>
      <c r="Q36" s="151">
        <v>82.403</v>
      </c>
    </row>
    <row r="37" spans="1:17" ht="15.75">
      <c r="A37" s="704"/>
      <c r="B37" s="112"/>
      <c r="C37" s="374"/>
      <c r="D37" s="374"/>
      <c r="E37" s="374"/>
      <c r="F37" s="401"/>
      <c r="G37" s="151"/>
      <c r="H37" s="151"/>
      <c r="I37" s="151"/>
      <c r="J37" s="401"/>
      <c r="K37" s="151"/>
      <c r="L37" s="151"/>
      <c r="M37" s="151"/>
      <c r="N37" s="401"/>
      <c r="O37" s="151"/>
      <c r="P37" s="151"/>
      <c r="Q37" s="151"/>
    </row>
    <row r="38" spans="1:17" ht="15.75">
      <c r="A38" s="704">
        <v>2000</v>
      </c>
      <c r="B38" s="122" t="s">
        <v>593</v>
      </c>
      <c r="C38" s="374" t="s">
        <v>608</v>
      </c>
      <c r="D38" s="374" t="s">
        <v>608</v>
      </c>
      <c r="E38" s="374" t="s">
        <v>608</v>
      </c>
      <c r="F38" s="401"/>
      <c r="G38" s="151">
        <v>2.717</v>
      </c>
      <c r="H38" s="151">
        <v>113.694</v>
      </c>
      <c r="I38" s="151">
        <v>60.157</v>
      </c>
      <c r="J38" s="401"/>
      <c r="K38" s="151">
        <v>21.519000000000002</v>
      </c>
      <c r="L38" s="151">
        <v>24.703000000000003</v>
      </c>
      <c r="M38" s="151">
        <v>21.653000000000002</v>
      </c>
      <c r="N38" s="401"/>
      <c r="O38" s="151">
        <v>24.236</v>
      </c>
      <c r="P38" s="151">
        <v>138.397</v>
      </c>
      <c r="Q38" s="151">
        <v>81.81</v>
      </c>
    </row>
    <row r="39" spans="1:17" ht="15.75">
      <c r="A39" s="704"/>
      <c r="B39" s="122" t="s">
        <v>596</v>
      </c>
      <c r="C39" s="374" t="s">
        <v>608</v>
      </c>
      <c r="D39" s="374" t="s">
        <v>608</v>
      </c>
      <c r="E39" s="374" t="s">
        <v>608</v>
      </c>
      <c r="G39" s="151">
        <v>45.814</v>
      </c>
      <c r="H39" s="151">
        <v>55.141</v>
      </c>
      <c r="I39" s="151">
        <v>7.66</v>
      </c>
      <c r="J39" s="112"/>
      <c r="K39" s="151">
        <v>27.137999999999998</v>
      </c>
      <c r="L39" s="151">
        <v>17.773999999999997</v>
      </c>
      <c r="M39" s="151">
        <v>18.193</v>
      </c>
      <c r="O39" s="151">
        <v>72.952</v>
      </c>
      <c r="P39" s="151">
        <v>72.915</v>
      </c>
      <c r="Q39" s="151">
        <v>25.853</v>
      </c>
    </row>
    <row r="40" spans="2:17" ht="15.75">
      <c r="B40" s="122" t="s">
        <v>599</v>
      </c>
      <c r="C40" s="374" t="s">
        <v>608</v>
      </c>
      <c r="D40" s="374" t="s">
        <v>608</v>
      </c>
      <c r="E40" s="374" t="s">
        <v>608</v>
      </c>
      <c r="G40" s="151">
        <v>16.693</v>
      </c>
      <c r="H40" s="151">
        <v>88.31099999999999</v>
      </c>
      <c r="I40" s="151">
        <v>10.569</v>
      </c>
      <c r="J40" s="151"/>
      <c r="K40" s="151">
        <v>26.399000000000004</v>
      </c>
      <c r="L40" s="151">
        <v>49.707</v>
      </c>
      <c r="M40" s="151">
        <v>27.977</v>
      </c>
      <c r="N40" s="151"/>
      <c r="O40" s="151">
        <v>43.092000000000006</v>
      </c>
      <c r="P40" s="151">
        <v>138.018</v>
      </c>
      <c r="Q40" s="151">
        <v>38.546</v>
      </c>
    </row>
    <row r="41" spans="2:17" ht="15.75">
      <c r="B41" s="122" t="s">
        <v>590</v>
      </c>
      <c r="C41" s="374" t="s">
        <v>608</v>
      </c>
      <c r="D41" s="374" t="s">
        <v>608</v>
      </c>
      <c r="E41" s="374" t="s">
        <v>608</v>
      </c>
      <c r="G41" s="265">
        <v>12.242</v>
      </c>
      <c r="H41" s="151">
        <v>9.257000000000001</v>
      </c>
      <c r="I41" s="151">
        <v>12.155</v>
      </c>
      <c r="K41" s="151">
        <v>30.631</v>
      </c>
      <c r="L41" s="151">
        <v>21.681</v>
      </c>
      <c r="M41" s="151">
        <v>17.538</v>
      </c>
      <c r="O41" s="151">
        <v>42.873000000000005</v>
      </c>
      <c r="P41" s="151">
        <v>30.938000000000002</v>
      </c>
      <c r="Q41" s="151">
        <v>29.692999999999998</v>
      </c>
    </row>
    <row r="42" spans="1:17" ht="15.75">
      <c r="A42" s="596"/>
      <c r="B42" s="596"/>
      <c r="C42" s="596"/>
      <c r="D42" s="596"/>
      <c r="E42" s="596"/>
      <c r="F42" s="596"/>
      <c r="G42" s="762" t="s">
        <v>120</v>
      </c>
      <c r="H42" s="596"/>
      <c r="I42" s="596"/>
      <c r="J42" s="596"/>
      <c r="K42" s="596"/>
      <c r="L42" s="596"/>
      <c r="M42" s="596"/>
      <c r="N42" s="596"/>
      <c r="O42" s="596"/>
      <c r="P42" s="596"/>
      <c r="Q42" s="596"/>
    </row>
    <row r="43" spans="1:17" ht="15.75">
      <c r="A43" s="689"/>
      <c r="B43" s="689"/>
      <c r="C43" s="763" t="s">
        <v>121</v>
      </c>
      <c r="D43" s="689"/>
      <c r="E43" s="689"/>
      <c r="F43" s="689"/>
      <c r="G43" s="763" t="s">
        <v>122</v>
      </c>
      <c r="H43" s="689"/>
      <c r="I43" s="689"/>
      <c r="J43" s="689"/>
      <c r="K43" s="649"/>
      <c r="L43" s="689" t="s">
        <v>123</v>
      </c>
      <c r="M43" s="689"/>
      <c r="N43" s="689"/>
      <c r="O43" s="689"/>
      <c r="P43" s="689" t="s">
        <v>839</v>
      </c>
      <c r="Q43" s="689"/>
    </row>
    <row r="44" spans="1:17" ht="15.75">
      <c r="A44" s="689"/>
      <c r="B44" s="689"/>
      <c r="C44" s="718" t="s">
        <v>131</v>
      </c>
      <c r="D44" s="718" t="s">
        <v>132</v>
      </c>
      <c r="E44" s="718" t="s">
        <v>126</v>
      </c>
      <c r="F44" s="689"/>
      <c r="G44" s="718" t="s">
        <v>131</v>
      </c>
      <c r="H44" s="718" t="s">
        <v>132</v>
      </c>
      <c r="I44" s="718" t="s">
        <v>126</v>
      </c>
      <c r="J44" s="689"/>
      <c r="K44" s="690" t="s">
        <v>131</v>
      </c>
      <c r="L44" s="718" t="s">
        <v>132</v>
      </c>
      <c r="M44" s="718" t="s">
        <v>126</v>
      </c>
      <c r="N44" s="689"/>
      <c r="O44" s="718" t="s">
        <v>131</v>
      </c>
      <c r="P44" s="718" t="s">
        <v>132</v>
      </c>
      <c r="Q44" s="718" t="s">
        <v>127</v>
      </c>
    </row>
    <row r="45" spans="1:17" ht="15.75">
      <c r="A45" s="691" t="s">
        <v>840</v>
      </c>
      <c r="B45" s="692"/>
      <c r="C45" s="692" t="s">
        <v>133</v>
      </c>
      <c r="D45" s="692" t="s">
        <v>133</v>
      </c>
      <c r="E45" s="692" t="s">
        <v>129</v>
      </c>
      <c r="F45" s="692"/>
      <c r="G45" s="692" t="s">
        <v>133</v>
      </c>
      <c r="H45" s="692" t="s">
        <v>133</v>
      </c>
      <c r="I45" s="692" t="s">
        <v>129</v>
      </c>
      <c r="J45" s="692"/>
      <c r="K45" s="692" t="s">
        <v>133</v>
      </c>
      <c r="L45" s="692" t="s">
        <v>133</v>
      </c>
      <c r="M45" s="692" t="s">
        <v>129</v>
      </c>
      <c r="N45" s="692"/>
      <c r="O45" s="692" t="s">
        <v>133</v>
      </c>
      <c r="P45" s="692" t="s">
        <v>133</v>
      </c>
      <c r="Q45" s="692" t="s">
        <v>129</v>
      </c>
    </row>
    <row r="46" spans="1:17" ht="15.75">
      <c r="A46" s="704">
        <v>2001</v>
      </c>
      <c r="B46" s="122" t="s">
        <v>593</v>
      </c>
      <c r="C46" s="374" t="s">
        <v>608</v>
      </c>
      <c r="D46" s="374" t="s">
        <v>608</v>
      </c>
      <c r="E46" s="374" t="s">
        <v>608</v>
      </c>
      <c r="G46" s="265">
        <v>5.8</v>
      </c>
      <c r="H46" s="265">
        <v>3.7</v>
      </c>
      <c r="I46" s="265">
        <v>10.4</v>
      </c>
      <c r="J46" s="265"/>
      <c r="K46" s="265">
        <v>16.7</v>
      </c>
      <c r="L46" s="265">
        <v>2.7</v>
      </c>
      <c r="M46" s="265">
        <v>19.8</v>
      </c>
      <c r="N46" s="265"/>
      <c r="O46" s="265">
        <v>22.5</v>
      </c>
      <c r="P46" s="265">
        <v>6.5</v>
      </c>
      <c r="Q46" s="265">
        <v>30.2</v>
      </c>
    </row>
    <row r="47" spans="1:17" ht="15.75">
      <c r="A47" s="704"/>
      <c r="B47" s="122" t="s">
        <v>596</v>
      </c>
      <c r="C47" s="374" t="s">
        <v>608</v>
      </c>
      <c r="D47" s="374" t="s">
        <v>608</v>
      </c>
      <c r="E47" s="374" t="s">
        <v>608</v>
      </c>
      <c r="G47" s="265">
        <v>3.9</v>
      </c>
      <c r="H47" s="775" t="s">
        <v>608</v>
      </c>
      <c r="I47" s="265">
        <v>3.2</v>
      </c>
      <c r="J47" s="265"/>
      <c r="K47" s="265">
        <v>55.9</v>
      </c>
      <c r="L47" s="265">
        <v>21.6</v>
      </c>
      <c r="M47" s="265">
        <v>30</v>
      </c>
      <c r="N47" s="265"/>
      <c r="O47" s="265">
        <v>59.8</v>
      </c>
      <c r="P47" s="265">
        <v>21.6</v>
      </c>
      <c r="Q47" s="265">
        <v>33.2</v>
      </c>
    </row>
    <row r="48" spans="2:17" ht="15.75">
      <c r="B48" s="122" t="s">
        <v>599</v>
      </c>
      <c r="C48" s="374" t="s">
        <v>608</v>
      </c>
      <c r="D48" s="374" t="s">
        <v>608</v>
      </c>
      <c r="E48" s="374" t="s">
        <v>608</v>
      </c>
      <c r="G48" s="112">
        <v>9.7</v>
      </c>
      <c r="H48" s="112">
        <v>2.5</v>
      </c>
      <c r="I48" s="112">
        <v>23.3</v>
      </c>
      <c r="J48" s="112"/>
      <c r="K48" s="112">
        <v>54.5</v>
      </c>
      <c r="L48" s="265">
        <v>12</v>
      </c>
      <c r="M48" s="112">
        <v>23.2</v>
      </c>
      <c r="N48" s="112"/>
      <c r="O48" s="112">
        <v>64.2</v>
      </c>
      <c r="P48" s="112">
        <v>14.5</v>
      </c>
      <c r="Q48" s="112">
        <v>46.5</v>
      </c>
    </row>
    <row r="49" spans="2:17" ht="15.75">
      <c r="B49" s="122" t="s">
        <v>590</v>
      </c>
      <c r="C49" s="374" t="s">
        <v>608</v>
      </c>
      <c r="D49" s="374" t="s">
        <v>608</v>
      </c>
      <c r="E49" s="374" t="s">
        <v>608</v>
      </c>
      <c r="G49" s="265">
        <v>10.5</v>
      </c>
      <c r="H49" s="265">
        <v>7</v>
      </c>
      <c r="I49" s="112">
        <v>27.6</v>
      </c>
      <c r="K49" s="112">
        <v>68.2</v>
      </c>
      <c r="L49" s="265">
        <v>40.61900000000001</v>
      </c>
      <c r="M49" s="112">
        <v>28.7</v>
      </c>
      <c r="O49" s="265">
        <v>78.7</v>
      </c>
      <c r="P49" s="265">
        <v>47.61900000000001</v>
      </c>
      <c r="Q49" s="112">
        <v>56.3</v>
      </c>
    </row>
    <row r="50" spans="2:17" ht="15.75">
      <c r="B50" s="122"/>
      <c r="C50" s="374"/>
      <c r="D50" s="374"/>
      <c r="E50" s="374"/>
      <c r="G50" s="265"/>
      <c r="H50" s="265"/>
      <c r="I50" s="112"/>
      <c r="K50" s="112"/>
      <c r="L50" s="265"/>
      <c r="M50" s="112"/>
      <c r="O50" s="265"/>
      <c r="P50" s="265"/>
      <c r="Q50" s="112"/>
    </row>
    <row r="51" spans="1:17" ht="15.75">
      <c r="A51" s="704">
        <v>2002</v>
      </c>
      <c r="B51" s="122" t="s">
        <v>593</v>
      </c>
      <c r="C51" s="374" t="s">
        <v>608</v>
      </c>
      <c r="D51" s="374" t="s">
        <v>608</v>
      </c>
      <c r="E51" s="374" t="s">
        <v>608</v>
      </c>
      <c r="G51" s="265">
        <v>7.458</v>
      </c>
      <c r="H51" s="265">
        <v>12.617</v>
      </c>
      <c r="I51" s="265">
        <v>28.944</v>
      </c>
      <c r="K51" s="265">
        <v>55.772999999999996</v>
      </c>
      <c r="L51" s="265">
        <v>18.164</v>
      </c>
      <c r="M51" s="265">
        <v>33.809000000000005</v>
      </c>
      <c r="O51" s="265">
        <v>63.230999999999995</v>
      </c>
      <c r="P51" s="265">
        <v>30.781000000000002</v>
      </c>
      <c r="Q51" s="265">
        <v>62.753</v>
      </c>
    </row>
    <row r="52" spans="2:17" ht="15.75">
      <c r="B52" s="122" t="s">
        <v>596</v>
      </c>
      <c r="C52" s="374" t="s">
        <v>608</v>
      </c>
      <c r="D52" s="374" t="s">
        <v>608</v>
      </c>
      <c r="E52" s="374" t="s">
        <v>608</v>
      </c>
      <c r="G52" s="265">
        <v>11.1</v>
      </c>
      <c r="H52" s="265">
        <v>12.7</v>
      </c>
      <c r="I52" s="265">
        <v>25.5</v>
      </c>
      <c r="K52" s="265">
        <v>48.7</v>
      </c>
      <c r="L52" s="265">
        <v>20.664</v>
      </c>
      <c r="M52" s="265">
        <v>42.1</v>
      </c>
      <c r="O52" s="265">
        <v>59.8</v>
      </c>
      <c r="P52" s="265">
        <v>33.364000000000004</v>
      </c>
      <c r="Q52" s="265">
        <v>67.6</v>
      </c>
    </row>
    <row r="53" spans="2:17" ht="15.75">
      <c r="B53" s="122" t="s">
        <v>599</v>
      </c>
      <c r="C53" s="374" t="s">
        <v>608</v>
      </c>
      <c r="D53" s="374" t="s">
        <v>608</v>
      </c>
      <c r="E53" s="374" t="s">
        <v>608</v>
      </c>
      <c r="G53" s="265">
        <v>38.8</v>
      </c>
      <c r="H53" s="265">
        <v>34.4</v>
      </c>
      <c r="I53" s="265">
        <v>28.9</v>
      </c>
      <c r="K53" s="265">
        <v>48.7</v>
      </c>
      <c r="L53" s="265">
        <v>20.9</v>
      </c>
      <c r="M53" s="265">
        <v>51.7</v>
      </c>
      <c r="O53" s="265">
        <v>87.5</v>
      </c>
      <c r="P53" s="265">
        <v>55.3</v>
      </c>
      <c r="Q53" s="265">
        <v>80.6</v>
      </c>
    </row>
    <row r="54" spans="2:17" ht="15.75">
      <c r="B54" s="122" t="s">
        <v>590</v>
      </c>
      <c r="C54" s="374" t="s">
        <v>608</v>
      </c>
      <c r="D54" s="374" t="s">
        <v>608</v>
      </c>
      <c r="E54" s="374" t="s">
        <v>608</v>
      </c>
      <c r="G54" s="112">
        <v>22.7</v>
      </c>
      <c r="H54" s="265">
        <v>32.3</v>
      </c>
      <c r="I54" s="265">
        <v>27.6</v>
      </c>
      <c r="J54" s="112"/>
      <c r="K54" s="265">
        <v>83.5</v>
      </c>
      <c r="L54" s="112">
        <v>33.1</v>
      </c>
      <c r="M54" s="265">
        <v>58.6</v>
      </c>
      <c r="N54" s="112"/>
      <c r="O54" s="265">
        <v>106.2</v>
      </c>
      <c r="P54" s="265">
        <v>65.4</v>
      </c>
      <c r="Q54" s="112">
        <v>86.2</v>
      </c>
    </row>
    <row r="55" spans="2:17" ht="15.75">
      <c r="B55" s="122"/>
      <c r="C55" s="374"/>
      <c r="D55" s="374"/>
      <c r="E55" s="374"/>
      <c r="G55" s="112"/>
      <c r="H55" s="265"/>
      <c r="I55" s="265"/>
      <c r="J55" s="112"/>
      <c r="K55" s="265"/>
      <c r="L55" s="112"/>
      <c r="M55" s="265"/>
      <c r="N55" s="112"/>
      <c r="O55" s="265"/>
      <c r="P55" s="265"/>
      <c r="Q55" s="112"/>
    </row>
    <row r="56" spans="1:17" ht="15.75">
      <c r="A56" s="704">
        <v>2003</v>
      </c>
      <c r="B56" s="122" t="s">
        <v>593</v>
      </c>
      <c r="C56" s="374" t="s">
        <v>608</v>
      </c>
      <c r="D56" s="374" t="s">
        <v>608</v>
      </c>
      <c r="E56" s="374" t="s">
        <v>608</v>
      </c>
      <c r="G56" s="265">
        <v>14.258000000000001</v>
      </c>
      <c r="H56" s="265">
        <v>10.992</v>
      </c>
      <c r="I56" s="265">
        <v>27.325</v>
      </c>
      <c r="K56" s="265">
        <v>78.98899999999999</v>
      </c>
      <c r="L56" s="265">
        <v>32.43</v>
      </c>
      <c r="M56" s="265">
        <v>47.971000000000004</v>
      </c>
      <c r="O56" s="265">
        <v>93.24699999999999</v>
      </c>
      <c r="P56" s="265">
        <v>43.422</v>
      </c>
      <c r="Q56" s="265">
        <v>75.296</v>
      </c>
    </row>
    <row r="57" spans="2:17" ht="15.75">
      <c r="B57" s="122" t="s">
        <v>596</v>
      </c>
      <c r="C57" s="374" t="s">
        <v>608</v>
      </c>
      <c r="D57" s="374" t="s">
        <v>608</v>
      </c>
      <c r="E57" s="374" t="s">
        <v>608</v>
      </c>
      <c r="G57" s="265">
        <v>10.4</v>
      </c>
      <c r="H57" s="265">
        <v>6.822</v>
      </c>
      <c r="I57" s="265">
        <v>33.9</v>
      </c>
      <c r="K57" s="265">
        <v>135.9</v>
      </c>
      <c r="L57" s="265">
        <v>30.591</v>
      </c>
      <c r="M57" s="265">
        <v>75.1</v>
      </c>
      <c r="O57" s="265">
        <v>146.3</v>
      </c>
      <c r="P57" s="265">
        <v>37.413000000000004</v>
      </c>
      <c r="Q57" s="265">
        <v>109</v>
      </c>
    </row>
    <row r="58" spans="2:17" ht="15.75">
      <c r="B58" s="122" t="s">
        <v>599</v>
      </c>
      <c r="C58" s="374" t="s">
        <v>608</v>
      </c>
      <c r="D58" s="374" t="s">
        <v>608</v>
      </c>
      <c r="E58" s="374" t="s">
        <v>608</v>
      </c>
      <c r="G58" s="265">
        <v>23.28</v>
      </c>
      <c r="H58" s="265">
        <v>10.265</v>
      </c>
      <c r="I58" s="265">
        <v>39.07899999999999</v>
      </c>
      <c r="K58" s="265">
        <v>122.55099999999999</v>
      </c>
      <c r="L58" s="265">
        <v>59.828</v>
      </c>
      <c r="M58" s="265">
        <v>86.858</v>
      </c>
      <c r="O58" s="265">
        <v>145.831</v>
      </c>
      <c r="P58" s="265">
        <v>70.093</v>
      </c>
      <c r="Q58" s="265">
        <v>125.937</v>
      </c>
    </row>
    <row r="59" spans="2:17" ht="15.75">
      <c r="B59" s="122" t="s">
        <v>590</v>
      </c>
      <c r="C59" s="374" t="s">
        <v>608</v>
      </c>
      <c r="D59" s="374" t="s">
        <v>608</v>
      </c>
      <c r="E59" s="374" t="s">
        <v>608</v>
      </c>
      <c r="G59" s="265">
        <v>9.011</v>
      </c>
      <c r="H59" s="265">
        <v>20.805</v>
      </c>
      <c r="I59" s="265">
        <v>42.528000000000006</v>
      </c>
      <c r="K59" s="265">
        <v>124.18200000000002</v>
      </c>
      <c r="L59" s="265">
        <v>46.599000000000004</v>
      </c>
      <c r="M59" s="265">
        <v>87.04700000000001</v>
      </c>
      <c r="O59" s="265">
        <v>133.193</v>
      </c>
      <c r="P59" s="265">
        <v>67.404</v>
      </c>
      <c r="Q59" s="265">
        <v>129.575</v>
      </c>
    </row>
    <row r="61" spans="1:17" ht="15.75">
      <c r="A61" s="704">
        <v>2004</v>
      </c>
      <c r="B61" s="122" t="s">
        <v>593</v>
      </c>
      <c r="C61" s="374" t="s">
        <v>608</v>
      </c>
      <c r="D61" s="374" t="s">
        <v>608</v>
      </c>
      <c r="E61" s="374" t="s">
        <v>608</v>
      </c>
      <c r="G61" s="151">
        <v>7.89</v>
      </c>
      <c r="H61" s="151">
        <v>5.079000000000001</v>
      </c>
      <c r="I61" s="151">
        <v>45.008</v>
      </c>
      <c r="K61" s="151">
        <v>114.543</v>
      </c>
      <c r="L61" s="151">
        <v>61.998</v>
      </c>
      <c r="M61" s="151">
        <v>71.13199999999999</v>
      </c>
      <c r="O61" s="151">
        <v>122.433</v>
      </c>
      <c r="P61" s="151">
        <v>67.077</v>
      </c>
      <c r="Q61" s="151">
        <v>116.14</v>
      </c>
    </row>
    <row r="62" spans="1:17" ht="15.75">
      <c r="A62" s="704"/>
      <c r="B62" s="122" t="s">
        <v>596</v>
      </c>
      <c r="C62" s="374" t="s">
        <v>608</v>
      </c>
      <c r="D62" s="374" t="s">
        <v>608</v>
      </c>
      <c r="E62" s="374" t="s">
        <v>608</v>
      </c>
      <c r="G62" s="265">
        <v>4.233</v>
      </c>
      <c r="H62" s="151">
        <v>14.096000000000002</v>
      </c>
      <c r="I62" s="151">
        <v>48.502</v>
      </c>
      <c r="K62" s="151">
        <v>113.10600000000001</v>
      </c>
      <c r="L62" s="265">
        <v>65.11599999999999</v>
      </c>
      <c r="M62" s="151">
        <v>79.777</v>
      </c>
      <c r="O62" s="151">
        <v>117.33900000000001</v>
      </c>
      <c r="P62" s="151">
        <v>79.21199999999999</v>
      </c>
      <c r="Q62" s="265">
        <v>128.279</v>
      </c>
    </row>
    <row r="63" spans="1:17" ht="15.75">
      <c r="A63" s="704"/>
      <c r="B63" s="122" t="s">
        <v>599</v>
      </c>
      <c r="C63" s="374" t="s">
        <v>608</v>
      </c>
      <c r="D63" s="374" t="s">
        <v>608</v>
      </c>
      <c r="E63" s="374" t="s">
        <v>608</v>
      </c>
      <c r="G63" s="265">
        <v>3.027</v>
      </c>
      <c r="H63" s="265">
        <v>13.123999999999999</v>
      </c>
      <c r="I63" s="265">
        <v>56.278000000000006</v>
      </c>
      <c r="K63" s="265">
        <v>125.464</v>
      </c>
      <c r="L63" s="265">
        <v>48.653999999999996</v>
      </c>
      <c r="M63" s="265">
        <v>80.194</v>
      </c>
      <c r="O63" s="265">
        <v>128.49099999999999</v>
      </c>
      <c r="P63" s="265">
        <v>61.77799999999999</v>
      </c>
      <c r="Q63" s="265">
        <v>136.472</v>
      </c>
    </row>
    <row r="64" spans="2:17" ht="15.75">
      <c r="B64" s="122" t="s">
        <v>590</v>
      </c>
      <c r="C64" s="374" t="s">
        <v>608</v>
      </c>
      <c r="D64" s="374" t="s">
        <v>608</v>
      </c>
      <c r="E64" s="374" t="s">
        <v>608</v>
      </c>
      <c r="G64" s="265">
        <v>3.89</v>
      </c>
      <c r="H64" s="265">
        <v>11.134</v>
      </c>
      <c r="I64" s="265">
        <v>48.525999999999996</v>
      </c>
      <c r="K64" s="265">
        <v>151.364</v>
      </c>
      <c r="L64" s="265">
        <v>58.522999999999996</v>
      </c>
      <c r="M64" s="265">
        <v>77.901</v>
      </c>
      <c r="N64" s="265"/>
      <c r="O64" s="265">
        <v>155.25400000000002</v>
      </c>
      <c r="P64" s="265">
        <v>69.657</v>
      </c>
      <c r="Q64" s="265">
        <v>126.427</v>
      </c>
    </row>
    <row r="65" spans="2:17" ht="15.75">
      <c r="B65" s="122"/>
      <c r="C65" s="374"/>
      <c r="D65" s="374"/>
      <c r="E65" s="374"/>
      <c r="G65" s="265"/>
      <c r="H65" s="265"/>
      <c r="I65" s="265"/>
      <c r="K65" s="265"/>
      <c r="L65" s="265"/>
      <c r="M65" s="265"/>
      <c r="O65" s="265"/>
      <c r="P65" s="265"/>
      <c r="Q65" s="265"/>
    </row>
    <row r="66" spans="1:17" ht="15.75">
      <c r="A66" s="704">
        <v>2005</v>
      </c>
      <c r="B66" s="122" t="s">
        <v>593</v>
      </c>
      <c r="C66" s="374" t="s">
        <v>608</v>
      </c>
      <c r="D66" s="374" t="s">
        <v>608</v>
      </c>
      <c r="E66" s="374" t="s">
        <v>608</v>
      </c>
      <c r="G66" s="265">
        <v>22.055</v>
      </c>
      <c r="H66" s="265">
        <v>17.887</v>
      </c>
      <c r="I66" s="265">
        <v>50.759</v>
      </c>
      <c r="J66" s="265"/>
      <c r="K66" s="265">
        <v>149.25799999999998</v>
      </c>
      <c r="L66" s="265">
        <v>69.688</v>
      </c>
      <c r="M66" s="265">
        <v>68.033</v>
      </c>
      <c r="N66" s="265"/>
      <c r="O66" s="265">
        <v>171.313</v>
      </c>
      <c r="P66" s="265">
        <v>87.575</v>
      </c>
      <c r="Q66" s="265">
        <v>118.792</v>
      </c>
    </row>
    <row r="67" spans="1:17" ht="15.75">
      <c r="A67" s="704"/>
      <c r="B67" s="122" t="s">
        <v>596</v>
      </c>
      <c r="C67" s="374" t="s">
        <v>608</v>
      </c>
      <c r="D67" s="374" t="s">
        <v>608</v>
      </c>
      <c r="E67" s="374" t="s">
        <v>608</v>
      </c>
      <c r="G67" s="265">
        <v>12.539</v>
      </c>
      <c r="H67" s="265">
        <v>26.509</v>
      </c>
      <c r="I67" s="265">
        <v>66.144</v>
      </c>
      <c r="J67" s="265"/>
      <c r="K67" s="265">
        <v>113.039</v>
      </c>
      <c r="L67" s="265">
        <v>68.75699999999999</v>
      </c>
      <c r="M67" s="265">
        <v>92.178</v>
      </c>
      <c r="N67" s="265"/>
      <c r="O67" s="265">
        <v>125.578</v>
      </c>
      <c r="P67" s="265">
        <v>95.26599999999999</v>
      </c>
      <c r="Q67" s="265">
        <v>158.322</v>
      </c>
    </row>
    <row r="68" spans="1:17" ht="15.75">
      <c r="A68" s="704"/>
      <c r="B68" s="122" t="s">
        <v>599</v>
      </c>
      <c r="C68" s="374" t="s">
        <v>608</v>
      </c>
      <c r="D68" s="374" t="s">
        <v>608</v>
      </c>
      <c r="E68" s="374" t="s">
        <v>608</v>
      </c>
      <c r="G68" s="265">
        <v>2.8630000000000004</v>
      </c>
      <c r="H68" s="265">
        <v>6.78</v>
      </c>
      <c r="I68" s="265">
        <v>56.497</v>
      </c>
      <c r="K68" s="265">
        <v>130.77</v>
      </c>
      <c r="L68" s="265">
        <v>73.905</v>
      </c>
      <c r="M68" s="265">
        <v>101.17799999999998</v>
      </c>
      <c r="O68" s="265">
        <v>133.633</v>
      </c>
      <c r="P68" s="265">
        <v>80.685</v>
      </c>
      <c r="Q68" s="265">
        <v>157.675</v>
      </c>
    </row>
    <row r="69" spans="1:17" ht="15.75">
      <c r="A69" s="704"/>
      <c r="B69" s="122" t="s">
        <v>590</v>
      </c>
      <c r="C69" s="374" t="s">
        <v>608</v>
      </c>
      <c r="D69" s="374" t="s">
        <v>608</v>
      </c>
      <c r="E69" s="374" t="s">
        <v>608</v>
      </c>
      <c r="G69" s="112">
        <v>3.7</v>
      </c>
      <c r="H69" s="265">
        <v>5.519</v>
      </c>
      <c r="I69" s="265">
        <v>57.122</v>
      </c>
      <c r="K69" s="265">
        <v>148.89600000000002</v>
      </c>
      <c r="L69" s="265">
        <v>80.551</v>
      </c>
      <c r="M69" s="265">
        <v>93.85</v>
      </c>
      <c r="N69" s="265"/>
      <c r="O69" s="265">
        <v>152.596</v>
      </c>
      <c r="P69" s="265">
        <v>86.07</v>
      </c>
      <c r="Q69" s="265">
        <v>150.972</v>
      </c>
    </row>
    <row r="71" spans="1:17" ht="15.75">
      <c r="A71" s="704">
        <v>2006</v>
      </c>
      <c r="B71" s="122" t="s">
        <v>593</v>
      </c>
      <c r="C71" s="374" t="s">
        <v>608</v>
      </c>
      <c r="D71" s="374" t="s">
        <v>608</v>
      </c>
      <c r="E71" s="374" t="s">
        <v>608</v>
      </c>
      <c r="G71" s="265">
        <v>13.89</v>
      </c>
      <c r="H71" s="265">
        <v>29.36</v>
      </c>
      <c r="I71" s="265">
        <v>57.217000000000006</v>
      </c>
      <c r="J71" s="265"/>
      <c r="K71" s="265">
        <v>178.01</v>
      </c>
      <c r="L71" s="265">
        <v>93.659</v>
      </c>
      <c r="M71" s="265">
        <v>73.999</v>
      </c>
      <c r="N71" s="265"/>
      <c r="O71" s="265">
        <v>191.9</v>
      </c>
      <c r="P71" s="265">
        <v>123.019</v>
      </c>
      <c r="Q71" s="265">
        <v>131.216</v>
      </c>
    </row>
    <row r="72" spans="1:17" ht="15.75">
      <c r="A72" s="275" t="s">
        <v>134</v>
      </c>
      <c r="B72" s="275"/>
      <c r="C72" s="275"/>
      <c r="D72" s="275"/>
      <c r="E72" s="275"/>
      <c r="F72" s="275"/>
      <c r="G72" s="275"/>
      <c r="H72" s="275"/>
      <c r="I72" s="275"/>
      <c r="J72" s="275"/>
      <c r="K72" s="275"/>
      <c r="L72" s="275"/>
      <c r="M72" s="275"/>
      <c r="N72" s="275"/>
      <c r="O72" s="275"/>
      <c r="P72" s="275"/>
      <c r="Q72" s="275"/>
    </row>
    <row r="73" ht="15.75">
      <c r="B73" s="122" t="s">
        <v>135</v>
      </c>
    </row>
    <row r="74" spans="1:2" ht="15.75">
      <c r="A74" s="725" t="s">
        <v>136</v>
      </c>
      <c r="B74" s="122"/>
    </row>
    <row r="75" spans="1:3" ht="15.75">
      <c r="A75" s="112" t="s">
        <v>954</v>
      </c>
      <c r="B75" s="112"/>
      <c r="C75" s="112"/>
    </row>
  </sheetData>
  <printOptions/>
  <pageMargins left="0.75" right="0.75" top="1" bottom="1" header="0.5" footer="0.5"/>
  <pageSetup horizontalDpi="600" verticalDpi="600" orientation="portrait" paperSize="9" scale="50" r:id="rId1"/>
</worksheet>
</file>

<file path=xl/worksheets/sheet28.xml><?xml version="1.0" encoding="utf-8"?>
<worksheet xmlns="http://schemas.openxmlformats.org/spreadsheetml/2006/main" xmlns:r="http://schemas.openxmlformats.org/officeDocument/2006/relationships">
  <dimension ref="A1:U73"/>
  <sheetViews>
    <sheetView workbookViewId="0" topLeftCell="A1">
      <selection activeCell="A1" sqref="A1"/>
    </sheetView>
  </sheetViews>
  <sheetFormatPr defaultColWidth="9.140625" defaultRowHeight="12.75"/>
  <cols>
    <col min="1" max="1" width="17.421875" style="0" customWidth="1"/>
    <col min="2" max="2" width="10.7109375" style="0" customWidth="1"/>
    <col min="3" max="3" width="11.140625" style="0" customWidth="1"/>
    <col min="4" max="4" width="12.57421875" style="0" customWidth="1"/>
    <col min="5" max="5" width="14.28125" style="0" customWidth="1"/>
    <col min="6" max="6" width="3.28125" style="0" customWidth="1"/>
    <col min="7" max="7" width="12.00390625" style="0" customWidth="1"/>
    <col min="8" max="8" width="12.421875" style="0" customWidth="1"/>
    <col min="9" max="9" width="14.8515625" style="0" customWidth="1"/>
    <col min="10" max="10" width="2.7109375" style="0" customWidth="1"/>
    <col min="11" max="11" width="10.421875" style="0" customWidth="1"/>
    <col min="12" max="12" width="10.8515625" style="0" customWidth="1"/>
    <col min="13" max="13" width="14.28125" style="0" customWidth="1"/>
    <col min="14" max="14" width="2.28125" style="0" customWidth="1"/>
    <col min="15" max="15" width="10.57421875" style="0" customWidth="1"/>
    <col min="16" max="16" width="12.00390625" style="0" customWidth="1"/>
    <col min="17" max="17" width="13.57421875" style="0" customWidth="1"/>
    <col min="18" max="18" width="3.421875" style="0" customWidth="1"/>
    <col min="19" max="19" width="11.421875" style="0" customWidth="1"/>
    <col min="20" max="20" width="11.8515625" style="0" customWidth="1"/>
    <col min="21" max="21" width="13.57421875" style="0" customWidth="1"/>
  </cols>
  <sheetData>
    <row r="1" spans="1:21" ht="18.75">
      <c r="A1" s="64" t="s">
        <v>137</v>
      </c>
      <c r="B1" s="64"/>
      <c r="C1" s="64"/>
      <c r="D1" s="64"/>
      <c r="E1" s="64"/>
      <c r="F1" s="64"/>
      <c r="G1" s="64"/>
      <c r="H1" s="64"/>
      <c r="I1" s="64"/>
      <c r="J1" s="64"/>
      <c r="K1" s="64"/>
      <c r="L1" s="64"/>
      <c r="M1" s="64"/>
      <c r="N1" s="64"/>
      <c r="O1" s="64"/>
      <c r="P1" s="64"/>
      <c r="Q1" s="64"/>
      <c r="R1" s="64"/>
      <c r="S1" s="64"/>
      <c r="T1" s="64"/>
      <c r="U1" s="64"/>
    </row>
    <row r="2" spans="1:21" ht="18.75">
      <c r="A2" s="64"/>
      <c r="B2" s="64"/>
      <c r="C2" s="64"/>
      <c r="D2" s="64"/>
      <c r="E2" s="64"/>
      <c r="F2" s="64"/>
      <c r="G2" s="64"/>
      <c r="H2" s="64"/>
      <c r="I2" s="64"/>
      <c r="J2" s="64"/>
      <c r="K2" s="64"/>
      <c r="L2" s="64"/>
      <c r="M2" s="64"/>
      <c r="N2" s="64"/>
      <c r="O2" s="64"/>
      <c r="P2" s="64"/>
      <c r="Q2" s="64"/>
      <c r="R2" s="64"/>
      <c r="S2" s="64"/>
      <c r="T2" s="64"/>
      <c r="U2" s="64"/>
    </row>
    <row r="3" spans="1:21" ht="18.75">
      <c r="A3" s="64" t="s">
        <v>138</v>
      </c>
      <c r="B3" s="64"/>
      <c r="C3" s="64"/>
      <c r="D3" s="64"/>
      <c r="E3" s="64"/>
      <c r="F3" s="64"/>
      <c r="G3" s="64"/>
      <c r="H3" s="64"/>
      <c r="I3" s="64"/>
      <c r="J3" s="64"/>
      <c r="K3" s="64"/>
      <c r="L3" s="64"/>
      <c r="M3" s="64"/>
      <c r="N3" s="64"/>
      <c r="O3" s="64"/>
      <c r="P3" s="64"/>
      <c r="Q3" s="64"/>
      <c r="R3" s="64"/>
      <c r="S3" s="64"/>
      <c r="T3" s="64"/>
      <c r="U3" s="64"/>
    </row>
    <row r="4" spans="1:21" ht="18.75">
      <c r="A4" s="64" t="s">
        <v>588</v>
      </c>
      <c r="B4" s="64"/>
      <c r="C4" s="64"/>
      <c r="D4" s="64"/>
      <c r="E4" s="64"/>
      <c r="F4" s="64"/>
      <c r="G4" s="64"/>
      <c r="H4" s="64"/>
      <c r="I4" s="64"/>
      <c r="J4" s="64"/>
      <c r="K4" s="64"/>
      <c r="L4" s="64"/>
      <c r="M4" s="64"/>
      <c r="N4" s="64"/>
      <c r="O4" s="64"/>
      <c r="P4" s="64"/>
      <c r="Q4" s="64"/>
      <c r="R4" s="64"/>
      <c r="S4" s="64"/>
      <c r="T4" s="64"/>
      <c r="U4" s="64"/>
    </row>
    <row r="5" spans="1:21" ht="18.75">
      <c r="A5" s="281"/>
      <c r="B5" s="281"/>
      <c r="C5" s="776" t="s">
        <v>139</v>
      </c>
      <c r="D5" s="281"/>
      <c r="E5" s="281"/>
      <c r="F5" s="281"/>
      <c r="G5" s="281" t="s">
        <v>140</v>
      </c>
      <c r="H5" s="281"/>
      <c r="I5" s="281"/>
      <c r="J5" s="281"/>
      <c r="K5" s="281" t="s">
        <v>141</v>
      </c>
      <c r="L5" s="281"/>
      <c r="M5" s="281"/>
      <c r="N5" s="281"/>
      <c r="O5" s="281"/>
      <c r="P5" s="281" t="s">
        <v>142</v>
      </c>
      <c r="Q5" s="281"/>
      <c r="R5" s="281"/>
      <c r="S5" s="281" t="s">
        <v>143</v>
      </c>
      <c r="T5" s="281"/>
      <c r="U5" s="281"/>
    </row>
    <row r="6" spans="1:21" ht="18.75">
      <c r="A6" s="283"/>
      <c r="B6" s="283"/>
      <c r="C6" s="282" t="s">
        <v>124</v>
      </c>
      <c r="D6" s="282" t="s">
        <v>125</v>
      </c>
      <c r="E6" s="282" t="s">
        <v>126</v>
      </c>
      <c r="F6" s="284"/>
      <c r="G6" s="282" t="s">
        <v>124</v>
      </c>
      <c r="H6" s="282" t="s">
        <v>125</v>
      </c>
      <c r="I6" s="282" t="s">
        <v>126</v>
      </c>
      <c r="J6" s="284"/>
      <c r="K6" s="282" t="s">
        <v>124</v>
      </c>
      <c r="L6" s="282" t="s">
        <v>125</v>
      </c>
      <c r="M6" s="282" t="s">
        <v>126</v>
      </c>
      <c r="N6" s="284"/>
      <c r="O6" s="282" t="s">
        <v>124</v>
      </c>
      <c r="P6" s="282" t="s">
        <v>125</v>
      </c>
      <c r="Q6" s="282" t="s">
        <v>126</v>
      </c>
      <c r="R6" s="284"/>
      <c r="S6" s="282" t="s">
        <v>124</v>
      </c>
      <c r="T6" s="282" t="s">
        <v>125</v>
      </c>
      <c r="U6" s="282" t="s">
        <v>126</v>
      </c>
    </row>
    <row r="7" spans="1:21" ht="18.75">
      <c r="A7" s="283" t="s">
        <v>840</v>
      </c>
      <c r="B7" s="283"/>
      <c r="C7" s="284" t="s">
        <v>128</v>
      </c>
      <c r="D7" s="284" t="s">
        <v>128</v>
      </c>
      <c r="E7" s="284" t="s">
        <v>129</v>
      </c>
      <c r="F7" s="284"/>
      <c r="G7" s="284" t="s">
        <v>128</v>
      </c>
      <c r="H7" s="284" t="s">
        <v>128</v>
      </c>
      <c r="I7" s="284" t="s">
        <v>129</v>
      </c>
      <c r="J7" s="284"/>
      <c r="K7" s="284" t="s">
        <v>128</v>
      </c>
      <c r="L7" s="284" t="s">
        <v>128</v>
      </c>
      <c r="M7" s="284" t="s">
        <v>129</v>
      </c>
      <c r="N7" s="284"/>
      <c r="O7" s="284" t="s">
        <v>128</v>
      </c>
      <c r="P7" s="284" t="s">
        <v>128</v>
      </c>
      <c r="Q7" s="284" t="s">
        <v>129</v>
      </c>
      <c r="R7" s="284"/>
      <c r="S7" s="284" t="s">
        <v>128</v>
      </c>
      <c r="T7" s="284" t="s">
        <v>128</v>
      </c>
      <c r="U7" s="284" t="s">
        <v>129</v>
      </c>
    </row>
    <row r="8" spans="1:21" ht="18.75">
      <c r="A8" s="777" t="s">
        <v>144</v>
      </c>
      <c r="B8" s="778" t="s">
        <v>596</v>
      </c>
      <c r="C8" s="779" t="s">
        <v>608</v>
      </c>
      <c r="D8" s="779" t="s">
        <v>608</v>
      </c>
      <c r="E8" s="227">
        <v>0.5</v>
      </c>
      <c r="F8" s="780"/>
      <c r="G8" s="779" t="s">
        <v>608</v>
      </c>
      <c r="H8" s="779" t="s">
        <v>608</v>
      </c>
      <c r="I8" s="779" t="s">
        <v>608</v>
      </c>
      <c r="J8" s="781"/>
      <c r="K8" s="779" t="s">
        <v>608</v>
      </c>
      <c r="L8" s="779" t="s">
        <v>608</v>
      </c>
      <c r="M8" s="782">
        <v>2.6</v>
      </c>
      <c r="N8" s="780"/>
      <c r="O8" s="779" t="s">
        <v>608</v>
      </c>
      <c r="P8" s="779" t="s">
        <v>608</v>
      </c>
      <c r="Q8" s="782">
        <v>2.1</v>
      </c>
      <c r="R8" s="780"/>
      <c r="S8" s="779" t="s">
        <v>608</v>
      </c>
      <c r="T8" s="779" t="s">
        <v>608</v>
      </c>
      <c r="U8" s="779" t="s">
        <v>608</v>
      </c>
    </row>
    <row r="9" spans="1:21" ht="18.75">
      <c r="A9" s="444"/>
      <c r="B9" s="783" t="s">
        <v>599</v>
      </c>
      <c r="C9" s="325" t="s">
        <v>608</v>
      </c>
      <c r="D9" s="325" t="s">
        <v>608</v>
      </c>
      <c r="E9" s="83">
        <v>0.22899999999999998</v>
      </c>
      <c r="F9" s="478"/>
      <c r="G9" s="322" t="s">
        <v>608</v>
      </c>
      <c r="H9" s="205">
        <v>1.707</v>
      </c>
      <c r="I9" s="205">
        <v>1.613</v>
      </c>
      <c r="J9" s="478"/>
      <c r="K9" s="325" t="s">
        <v>608</v>
      </c>
      <c r="L9" s="205">
        <v>2.215</v>
      </c>
      <c r="M9" s="205">
        <v>0.9490000000000001</v>
      </c>
      <c r="N9" s="478"/>
      <c r="O9" s="325" t="s">
        <v>608</v>
      </c>
      <c r="P9" s="205">
        <v>1.032</v>
      </c>
      <c r="Q9" s="205">
        <v>1.093</v>
      </c>
      <c r="R9" s="478"/>
      <c r="S9" s="322">
        <v>0.426</v>
      </c>
      <c r="T9" s="205">
        <v>3.467</v>
      </c>
      <c r="U9" s="205">
        <v>1.405</v>
      </c>
    </row>
    <row r="10" spans="1:21" ht="18.75">
      <c r="A10" s="469"/>
      <c r="B10" s="783" t="s">
        <v>590</v>
      </c>
      <c r="C10" s="325" t="s">
        <v>608</v>
      </c>
      <c r="D10" s="325" t="s">
        <v>608</v>
      </c>
      <c r="E10" s="83">
        <v>0.221</v>
      </c>
      <c r="F10" s="478"/>
      <c r="G10" s="322" t="s">
        <v>608</v>
      </c>
      <c r="H10" s="205">
        <v>1.739</v>
      </c>
      <c r="I10" s="205">
        <v>1.64</v>
      </c>
      <c r="J10" s="478"/>
      <c r="K10" s="325" t="s">
        <v>608</v>
      </c>
      <c r="L10" s="205">
        <v>2.598</v>
      </c>
      <c r="M10" s="205">
        <v>1.013</v>
      </c>
      <c r="N10" s="478"/>
      <c r="O10" s="322">
        <v>4.36</v>
      </c>
      <c r="P10" s="205">
        <v>1.021</v>
      </c>
      <c r="Q10" s="205">
        <v>2.8729999999999998</v>
      </c>
      <c r="R10" s="478"/>
      <c r="S10" s="322">
        <v>3.0660000000000003</v>
      </c>
      <c r="T10" s="205">
        <v>3.521</v>
      </c>
      <c r="U10" s="205">
        <v>1.423</v>
      </c>
    </row>
    <row r="11" spans="1:21" ht="18.75">
      <c r="A11" s="784"/>
      <c r="B11" s="785"/>
      <c r="C11" s="786"/>
      <c r="D11" s="787"/>
      <c r="E11" s="252"/>
      <c r="F11" s="478"/>
      <c r="G11" s="786"/>
      <c r="H11" s="787"/>
      <c r="I11" s="787"/>
      <c r="J11" s="478"/>
      <c r="K11" s="786"/>
      <c r="L11" s="787"/>
      <c r="M11" s="787"/>
      <c r="N11" s="478"/>
      <c r="O11" s="786"/>
      <c r="P11" s="787"/>
      <c r="Q11" s="787"/>
      <c r="R11" s="478"/>
      <c r="S11" s="786"/>
      <c r="T11" s="787"/>
      <c r="U11" s="787"/>
    </row>
    <row r="12" spans="1:21" ht="18.75">
      <c r="A12" s="444" t="s">
        <v>944</v>
      </c>
      <c r="B12" s="783" t="s">
        <v>593</v>
      </c>
      <c r="C12" s="325" t="s">
        <v>608</v>
      </c>
      <c r="D12" s="205">
        <v>1.057</v>
      </c>
      <c r="E12" s="83">
        <v>0.8560000000000001</v>
      </c>
      <c r="F12" s="478"/>
      <c r="G12" s="325" t="s">
        <v>608</v>
      </c>
      <c r="H12" s="205">
        <v>2.988</v>
      </c>
      <c r="I12" s="205">
        <v>2.093</v>
      </c>
      <c r="J12" s="478"/>
      <c r="K12" s="325" t="s">
        <v>608</v>
      </c>
      <c r="L12" s="205">
        <v>4.305</v>
      </c>
      <c r="M12" s="205">
        <v>1.893</v>
      </c>
      <c r="N12" s="478"/>
      <c r="O12" s="325" t="s">
        <v>608</v>
      </c>
      <c r="P12" s="205">
        <v>3.15</v>
      </c>
      <c r="Q12" s="205">
        <v>2.404</v>
      </c>
      <c r="R12" s="478"/>
      <c r="S12" s="325" t="s">
        <v>608</v>
      </c>
      <c r="T12" s="205">
        <v>3.576</v>
      </c>
      <c r="U12" s="205">
        <v>1.001</v>
      </c>
    </row>
    <row r="13" spans="1:21" ht="18.75">
      <c r="A13" s="783"/>
      <c r="B13" s="783" t="s">
        <v>596</v>
      </c>
      <c r="C13" s="325" t="s">
        <v>608</v>
      </c>
      <c r="D13" s="205">
        <v>0.437</v>
      </c>
      <c r="E13" s="83">
        <v>2.817</v>
      </c>
      <c r="F13" s="478"/>
      <c r="G13" s="325" t="s">
        <v>608</v>
      </c>
      <c r="H13" s="205">
        <v>1.714</v>
      </c>
      <c r="I13" s="205">
        <v>3.937</v>
      </c>
      <c r="J13" s="478"/>
      <c r="K13" s="325" t="s">
        <v>608</v>
      </c>
      <c r="L13" s="205">
        <v>3.63</v>
      </c>
      <c r="M13" s="205">
        <v>2.0220000000000002</v>
      </c>
      <c r="N13" s="478"/>
      <c r="O13" s="325" t="s">
        <v>608</v>
      </c>
      <c r="P13" s="205">
        <v>0.631</v>
      </c>
      <c r="Q13" s="205">
        <v>1.168</v>
      </c>
      <c r="R13" s="478"/>
      <c r="S13" s="325" t="s">
        <v>608</v>
      </c>
      <c r="T13" s="325" t="s">
        <v>608</v>
      </c>
      <c r="U13" s="325" t="s">
        <v>608</v>
      </c>
    </row>
    <row r="14" spans="1:21" ht="18.75">
      <c r="A14" s="783"/>
      <c r="B14" s="783" t="s">
        <v>599</v>
      </c>
      <c r="C14" s="325" t="s">
        <v>608</v>
      </c>
      <c r="D14" s="205">
        <v>0.675</v>
      </c>
      <c r="E14" s="83">
        <v>0.273</v>
      </c>
      <c r="F14" s="478"/>
      <c r="G14" s="325" t="s">
        <v>608</v>
      </c>
      <c r="H14" s="205">
        <v>5.682</v>
      </c>
      <c r="I14" s="205">
        <v>2.326</v>
      </c>
      <c r="J14" s="478"/>
      <c r="K14" s="325" t="s">
        <v>608</v>
      </c>
      <c r="L14" s="205">
        <v>4.402</v>
      </c>
      <c r="M14" s="205">
        <v>1.025</v>
      </c>
      <c r="N14" s="478"/>
      <c r="O14" s="325" t="s">
        <v>608</v>
      </c>
      <c r="P14" s="205">
        <v>0.647</v>
      </c>
      <c r="Q14" s="205">
        <v>0.64</v>
      </c>
      <c r="R14" s="478"/>
      <c r="S14" s="325" t="s">
        <v>608</v>
      </c>
      <c r="T14" s="205">
        <v>0.515</v>
      </c>
      <c r="U14" s="205">
        <v>0.119</v>
      </c>
    </row>
    <row r="15" spans="1:21" ht="18.75">
      <c r="A15" s="783"/>
      <c r="B15" s="478" t="s">
        <v>590</v>
      </c>
      <c r="C15" s="322">
        <v>0.579</v>
      </c>
      <c r="D15" s="205">
        <v>0.42400000000000004</v>
      </c>
      <c r="E15" s="83">
        <v>0.21</v>
      </c>
      <c r="F15" s="478"/>
      <c r="G15" s="325" t="s">
        <v>608</v>
      </c>
      <c r="H15" s="205">
        <v>11.313</v>
      </c>
      <c r="I15" s="205">
        <v>3.839</v>
      </c>
      <c r="J15" s="478"/>
      <c r="K15" s="325" t="s">
        <v>608</v>
      </c>
      <c r="L15" s="205">
        <v>7.65</v>
      </c>
      <c r="M15" s="205">
        <v>2.192</v>
      </c>
      <c r="N15" s="478"/>
      <c r="O15" s="322">
        <v>1.125</v>
      </c>
      <c r="P15" s="205">
        <v>2.2439999999999998</v>
      </c>
      <c r="Q15" s="205">
        <v>0.775</v>
      </c>
      <c r="R15" s="478"/>
      <c r="S15" s="325" t="s">
        <v>608</v>
      </c>
      <c r="T15" s="325" t="s">
        <v>608</v>
      </c>
      <c r="U15" s="325" t="s">
        <v>608</v>
      </c>
    </row>
    <row r="16" spans="1:21" ht="18.75">
      <c r="A16" s="783"/>
      <c r="B16" s="478"/>
      <c r="C16" s="322"/>
      <c r="D16" s="205"/>
      <c r="E16" s="83"/>
      <c r="F16" s="478"/>
      <c r="G16" s="322"/>
      <c r="H16" s="205"/>
      <c r="I16" s="205"/>
      <c r="J16" s="478"/>
      <c r="K16" s="322"/>
      <c r="L16" s="205"/>
      <c r="M16" s="205"/>
      <c r="N16" s="478"/>
      <c r="O16" s="322"/>
      <c r="P16" s="205"/>
      <c r="Q16" s="205"/>
      <c r="R16" s="478"/>
      <c r="S16" s="322"/>
      <c r="T16" s="205"/>
      <c r="U16" s="205"/>
    </row>
    <row r="17" spans="1:21" ht="18.75">
      <c r="A17" s="444" t="s">
        <v>854</v>
      </c>
      <c r="B17" s="783" t="s">
        <v>593</v>
      </c>
      <c r="C17" s="325" t="s">
        <v>608</v>
      </c>
      <c r="D17" s="205">
        <v>1.068</v>
      </c>
      <c r="E17" s="83">
        <v>0.30300000000000005</v>
      </c>
      <c r="F17" s="478"/>
      <c r="G17" s="325" t="s">
        <v>608</v>
      </c>
      <c r="H17" s="205">
        <v>5.311</v>
      </c>
      <c r="I17" s="205">
        <v>1.32</v>
      </c>
      <c r="J17" s="478"/>
      <c r="K17" s="322">
        <v>1.181</v>
      </c>
      <c r="L17" s="205">
        <v>4.919</v>
      </c>
      <c r="M17" s="205">
        <v>2.4539999999999997</v>
      </c>
      <c r="N17" s="478"/>
      <c r="O17" s="322">
        <v>0.067</v>
      </c>
      <c r="P17" s="325" t="s">
        <v>608</v>
      </c>
      <c r="Q17" s="325" t="s">
        <v>608</v>
      </c>
      <c r="R17" s="478"/>
      <c r="S17" s="325" t="s">
        <v>608</v>
      </c>
      <c r="T17" s="205">
        <v>12.301000000000002</v>
      </c>
      <c r="U17" s="205">
        <v>3.965</v>
      </c>
    </row>
    <row r="18" spans="1:21" ht="18.75">
      <c r="A18" s="443"/>
      <c r="B18" s="783" t="s">
        <v>596</v>
      </c>
      <c r="C18" s="325" t="s">
        <v>608</v>
      </c>
      <c r="D18" s="205">
        <v>1.815</v>
      </c>
      <c r="E18" s="83">
        <v>0.6759999999999999</v>
      </c>
      <c r="F18" s="478"/>
      <c r="G18" s="322">
        <v>0.076</v>
      </c>
      <c r="H18" s="205">
        <v>13.463999999999999</v>
      </c>
      <c r="I18" s="205">
        <v>4.676</v>
      </c>
      <c r="J18" s="478"/>
      <c r="K18" s="325" t="s">
        <v>608</v>
      </c>
      <c r="L18" s="205">
        <v>7.144</v>
      </c>
      <c r="M18" s="205">
        <v>2.249</v>
      </c>
      <c r="N18" s="478"/>
      <c r="O18" s="322">
        <v>2.013</v>
      </c>
      <c r="P18" s="205">
        <v>3.351</v>
      </c>
      <c r="Q18" s="205">
        <v>2.22</v>
      </c>
      <c r="R18" s="478"/>
      <c r="S18" s="325" t="s">
        <v>608</v>
      </c>
      <c r="T18" s="325" t="s">
        <v>608</v>
      </c>
      <c r="U18" s="325" t="s">
        <v>608</v>
      </c>
    </row>
    <row r="19" spans="1:21" ht="18.75">
      <c r="A19" s="443"/>
      <c r="B19" s="783" t="s">
        <v>599</v>
      </c>
      <c r="C19" s="454">
        <v>1.821</v>
      </c>
      <c r="D19" s="788">
        <v>1.639</v>
      </c>
      <c r="E19" s="108">
        <v>0.651</v>
      </c>
      <c r="F19" s="478"/>
      <c r="G19" s="454">
        <v>0.849</v>
      </c>
      <c r="H19" s="788">
        <v>11.392</v>
      </c>
      <c r="I19" s="788">
        <v>2.7560000000000002</v>
      </c>
      <c r="J19" s="478"/>
      <c r="K19" s="454">
        <v>0.355</v>
      </c>
      <c r="L19" s="788">
        <v>6.42</v>
      </c>
      <c r="M19" s="788">
        <v>1.933</v>
      </c>
      <c r="N19" s="478"/>
      <c r="O19" s="454">
        <v>0.514</v>
      </c>
      <c r="P19" s="788">
        <v>5.21</v>
      </c>
      <c r="Q19" s="788">
        <v>2.4939999999999998</v>
      </c>
      <c r="R19" s="478"/>
      <c r="S19" s="325" t="s">
        <v>608</v>
      </c>
      <c r="T19" s="325" t="s">
        <v>608</v>
      </c>
      <c r="U19" s="325" t="s">
        <v>608</v>
      </c>
    </row>
    <row r="20" spans="1:21" ht="18.75">
      <c r="A20" s="443"/>
      <c r="B20" s="478" t="s">
        <v>590</v>
      </c>
      <c r="C20" s="325" t="s">
        <v>608</v>
      </c>
      <c r="D20" s="789">
        <v>1.6</v>
      </c>
      <c r="E20" s="478">
        <v>0.8</v>
      </c>
      <c r="F20" s="478"/>
      <c r="G20" s="789">
        <v>0.2</v>
      </c>
      <c r="H20" s="789">
        <v>11.8</v>
      </c>
      <c r="I20" s="788">
        <v>4</v>
      </c>
      <c r="J20" s="478"/>
      <c r="K20" s="325" t="s">
        <v>608</v>
      </c>
      <c r="L20" s="789">
        <v>5.9</v>
      </c>
      <c r="M20" s="789">
        <v>1.2</v>
      </c>
      <c r="N20" s="478"/>
      <c r="O20" s="325" t="s">
        <v>608</v>
      </c>
      <c r="P20" s="789">
        <v>4.8</v>
      </c>
      <c r="Q20" s="788">
        <v>2</v>
      </c>
      <c r="R20" s="478"/>
      <c r="S20" s="789">
        <v>0.1</v>
      </c>
      <c r="T20" s="789">
        <v>0.4</v>
      </c>
      <c r="U20" s="325" t="s">
        <v>608</v>
      </c>
    </row>
    <row r="21" spans="1:21" ht="18.75">
      <c r="A21" s="443"/>
      <c r="B21" s="450"/>
      <c r="C21" s="789"/>
      <c r="D21" s="790"/>
      <c r="E21" s="450"/>
      <c r="F21" s="478"/>
      <c r="G21" s="789"/>
      <c r="H21" s="790"/>
      <c r="I21" s="790"/>
      <c r="J21" s="478"/>
      <c r="K21" s="789"/>
      <c r="L21" s="790"/>
      <c r="M21" s="790"/>
      <c r="N21" s="478"/>
      <c r="O21" s="789"/>
      <c r="P21" s="790"/>
      <c r="Q21" s="790"/>
      <c r="R21" s="478"/>
      <c r="S21" s="789"/>
      <c r="T21" s="790"/>
      <c r="U21" s="790"/>
    </row>
    <row r="22" spans="1:21" ht="18.75">
      <c r="A22" s="444" t="s">
        <v>855</v>
      </c>
      <c r="B22" s="783" t="s">
        <v>593</v>
      </c>
      <c r="C22" s="325" t="s">
        <v>608</v>
      </c>
      <c r="D22" s="205">
        <v>1.8559999999999999</v>
      </c>
      <c r="E22" s="83">
        <v>9.152</v>
      </c>
      <c r="F22" s="478"/>
      <c r="G22" s="322">
        <v>3</v>
      </c>
      <c r="H22" s="205">
        <v>17.025</v>
      </c>
      <c r="I22" s="205">
        <v>4.25</v>
      </c>
      <c r="J22" s="478"/>
      <c r="K22" s="325" t="s">
        <v>608</v>
      </c>
      <c r="L22" s="205">
        <v>5.3020000000000005</v>
      </c>
      <c r="M22" s="205">
        <v>1.605</v>
      </c>
      <c r="N22" s="478"/>
      <c r="O22" s="322">
        <v>0.231</v>
      </c>
      <c r="P22" s="205">
        <v>4.434</v>
      </c>
      <c r="Q22" s="205">
        <v>2.6439999999999997</v>
      </c>
      <c r="R22" s="478"/>
      <c r="S22" s="322">
        <v>0.075</v>
      </c>
      <c r="T22" s="205">
        <v>0.311</v>
      </c>
      <c r="U22" s="325" t="s">
        <v>608</v>
      </c>
    </row>
    <row r="23" spans="1:21" ht="18.75">
      <c r="A23" s="443"/>
      <c r="B23" s="783" t="s">
        <v>596</v>
      </c>
      <c r="C23" s="454">
        <v>0.263</v>
      </c>
      <c r="D23" s="788">
        <v>1.444</v>
      </c>
      <c r="E23" s="108">
        <v>0.819</v>
      </c>
      <c r="F23" s="478"/>
      <c r="G23" s="325" t="s">
        <v>608</v>
      </c>
      <c r="H23" s="788">
        <v>14.722000000000001</v>
      </c>
      <c r="I23" s="788">
        <v>3.655</v>
      </c>
      <c r="J23" s="478"/>
      <c r="K23" s="454">
        <v>0.066</v>
      </c>
      <c r="L23" s="788">
        <v>4.86</v>
      </c>
      <c r="M23" s="788">
        <v>1.607</v>
      </c>
      <c r="N23" s="478"/>
      <c r="O23" s="454">
        <v>3.85</v>
      </c>
      <c r="P23" s="788">
        <v>4.354</v>
      </c>
      <c r="Q23" s="788">
        <v>1.992</v>
      </c>
      <c r="R23" s="478"/>
      <c r="S23" s="325" t="s">
        <v>608</v>
      </c>
      <c r="T23" s="788">
        <v>0.263</v>
      </c>
      <c r="U23" s="325" t="s">
        <v>608</v>
      </c>
    </row>
    <row r="24" spans="1:21" ht="18.75">
      <c r="A24" s="443"/>
      <c r="B24" s="783" t="s">
        <v>599</v>
      </c>
      <c r="C24" s="325" t="s">
        <v>608</v>
      </c>
      <c r="D24" s="791">
        <v>4.335</v>
      </c>
      <c r="E24" s="792">
        <v>1.537</v>
      </c>
      <c r="F24" s="793"/>
      <c r="G24" s="791">
        <v>3.389</v>
      </c>
      <c r="H24" s="791">
        <v>12.5</v>
      </c>
      <c r="I24" s="791">
        <v>3.62</v>
      </c>
      <c r="J24" s="793"/>
      <c r="K24" s="791">
        <v>0.152</v>
      </c>
      <c r="L24" s="791">
        <v>3.3939999999999997</v>
      </c>
      <c r="M24" s="791">
        <v>0.9359999999999999</v>
      </c>
      <c r="N24" s="793"/>
      <c r="O24" s="791">
        <v>0.79</v>
      </c>
      <c r="P24" s="791">
        <v>3.7070000000000003</v>
      </c>
      <c r="Q24" s="791">
        <v>1.565</v>
      </c>
      <c r="R24" s="793"/>
      <c r="S24" s="791">
        <v>0.224</v>
      </c>
      <c r="T24" s="325" t="s">
        <v>608</v>
      </c>
      <c r="U24" s="325" t="s">
        <v>608</v>
      </c>
    </row>
    <row r="25" spans="1:21" ht="18.75">
      <c r="A25" s="443"/>
      <c r="B25" s="478" t="s">
        <v>590</v>
      </c>
      <c r="C25" s="788">
        <v>10.548</v>
      </c>
      <c r="D25" s="788">
        <v>4.807</v>
      </c>
      <c r="E25" s="108">
        <v>1.875</v>
      </c>
      <c r="F25" s="478"/>
      <c r="G25" s="788">
        <v>0.065</v>
      </c>
      <c r="H25" s="788">
        <v>10.544</v>
      </c>
      <c r="I25" s="788">
        <v>3.64</v>
      </c>
      <c r="J25" s="478"/>
      <c r="K25" s="788">
        <v>0.138</v>
      </c>
      <c r="L25" s="788">
        <v>3.853</v>
      </c>
      <c r="M25" s="788">
        <v>1.0590000000000002</v>
      </c>
      <c r="N25" s="478"/>
      <c r="O25" s="788">
        <v>0.398</v>
      </c>
      <c r="P25" s="788">
        <v>2.089</v>
      </c>
      <c r="Q25" s="788">
        <v>0.977</v>
      </c>
      <c r="R25" s="450"/>
      <c r="S25" s="322" t="s">
        <v>608</v>
      </c>
      <c r="T25" s="322" t="s">
        <v>608</v>
      </c>
      <c r="U25" s="325" t="s">
        <v>608</v>
      </c>
    </row>
    <row r="26" spans="1:21" ht="18.75">
      <c r="A26" s="443"/>
      <c r="B26" s="450"/>
      <c r="C26" s="794"/>
      <c r="D26" s="794"/>
      <c r="E26" s="480"/>
      <c r="F26" s="450"/>
      <c r="G26" s="794"/>
      <c r="H26" s="794"/>
      <c r="I26" s="794"/>
      <c r="J26" s="450"/>
      <c r="K26" s="794"/>
      <c r="L26" s="794"/>
      <c r="M26" s="794"/>
      <c r="N26" s="450"/>
      <c r="O26" s="794"/>
      <c r="P26" s="794"/>
      <c r="Q26" s="794"/>
      <c r="R26" s="480"/>
      <c r="S26" s="794"/>
      <c r="T26" s="794"/>
      <c r="U26" s="794"/>
    </row>
    <row r="27" spans="1:21" ht="18.75">
      <c r="A27" s="444" t="s">
        <v>856</v>
      </c>
      <c r="B27" s="783" t="s">
        <v>593</v>
      </c>
      <c r="C27" s="788">
        <v>11.016</v>
      </c>
      <c r="D27" s="788">
        <v>5.062</v>
      </c>
      <c r="E27" s="108">
        <v>1.907</v>
      </c>
      <c r="F27" s="478"/>
      <c r="G27" s="325" t="s">
        <v>608</v>
      </c>
      <c r="H27" s="788">
        <v>10.298</v>
      </c>
      <c r="I27" s="788">
        <v>3.67</v>
      </c>
      <c r="J27" s="478"/>
      <c r="K27" s="325" t="s">
        <v>608</v>
      </c>
      <c r="L27" s="788">
        <v>5.21</v>
      </c>
      <c r="M27" s="788">
        <v>1.565</v>
      </c>
      <c r="N27" s="478"/>
      <c r="O27" s="788">
        <v>0.261</v>
      </c>
      <c r="P27" s="788">
        <v>1.41</v>
      </c>
      <c r="Q27" s="788">
        <v>0.539</v>
      </c>
      <c r="R27" s="478"/>
      <c r="S27" s="788">
        <v>0.133</v>
      </c>
      <c r="T27" s="788">
        <v>0.152</v>
      </c>
      <c r="U27" s="788">
        <v>0.149</v>
      </c>
    </row>
    <row r="28" spans="1:21" ht="18.75">
      <c r="A28" s="443"/>
      <c r="B28" s="783" t="s">
        <v>596</v>
      </c>
      <c r="C28" s="325" t="s">
        <v>608</v>
      </c>
      <c r="D28" s="788">
        <v>14.802999999999999</v>
      </c>
      <c r="E28" s="108">
        <v>1.487</v>
      </c>
      <c r="F28" s="478"/>
      <c r="G28" s="325" t="s">
        <v>608</v>
      </c>
      <c r="H28" s="788">
        <v>9.628</v>
      </c>
      <c r="I28" s="788">
        <v>3.901</v>
      </c>
      <c r="J28" s="478"/>
      <c r="K28" s="325" t="s">
        <v>608</v>
      </c>
      <c r="L28" s="788">
        <v>3.112</v>
      </c>
      <c r="M28" s="788">
        <v>1.083</v>
      </c>
      <c r="N28" s="478"/>
      <c r="O28" s="325" t="s">
        <v>608</v>
      </c>
      <c r="P28" s="788">
        <v>0.44899999999999995</v>
      </c>
      <c r="Q28" s="788">
        <v>0.27299999999999996</v>
      </c>
      <c r="R28" s="478"/>
      <c r="S28" s="325" t="s">
        <v>608</v>
      </c>
      <c r="T28" s="325" t="s">
        <v>608</v>
      </c>
      <c r="U28" s="325" t="s">
        <v>608</v>
      </c>
    </row>
    <row r="29" spans="1:21" ht="18.75">
      <c r="A29" s="443"/>
      <c r="B29" s="783" t="s">
        <v>599</v>
      </c>
      <c r="C29" s="325" t="s">
        <v>608</v>
      </c>
      <c r="D29" s="788">
        <v>11.1</v>
      </c>
      <c r="E29" s="108">
        <v>1.8</v>
      </c>
      <c r="F29" s="469"/>
      <c r="G29" s="325" t="s">
        <v>608</v>
      </c>
      <c r="H29" s="322">
        <v>10.2</v>
      </c>
      <c r="I29" s="322">
        <v>3.8</v>
      </c>
      <c r="J29" s="469"/>
      <c r="K29" s="788">
        <v>1.4</v>
      </c>
      <c r="L29" s="788">
        <v>4</v>
      </c>
      <c r="M29" s="478">
        <v>1.1</v>
      </c>
      <c r="N29" s="469"/>
      <c r="O29" s="325" t="s">
        <v>608</v>
      </c>
      <c r="P29" s="322">
        <v>0.5</v>
      </c>
      <c r="Q29" s="322">
        <v>0.3</v>
      </c>
      <c r="R29" s="469"/>
      <c r="S29" s="325" t="s">
        <v>608</v>
      </c>
      <c r="T29" s="325" t="s">
        <v>608</v>
      </c>
      <c r="U29" s="325" t="s">
        <v>608</v>
      </c>
    </row>
    <row r="30" spans="1:21" ht="18.75">
      <c r="A30" s="443"/>
      <c r="B30" s="478" t="s">
        <v>590</v>
      </c>
      <c r="C30" s="325" t="s">
        <v>608</v>
      </c>
      <c r="D30" s="788">
        <v>7.3</v>
      </c>
      <c r="E30" s="108">
        <v>0.9</v>
      </c>
      <c r="F30" s="469"/>
      <c r="G30" s="478">
        <v>0.3</v>
      </c>
      <c r="H30" s="322">
        <v>11.8</v>
      </c>
      <c r="I30" s="322">
        <v>3.5</v>
      </c>
      <c r="J30" s="469"/>
      <c r="K30" s="322">
        <v>0.2</v>
      </c>
      <c r="L30" s="478">
        <v>3.4</v>
      </c>
      <c r="M30" s="788">
        <v>1.4</v>
      </c>
      <c r="N30" s="469"/>
      <c r="O30" s="325" t="s">
        <v>608</v>
      </c>
      <c r="P30" s="478">
        <v>0.5</v>
      </c>
      <c r="Q30" s="478">
        <v>0.4</v>
      </c>
      <c r="R30" s="469"/>
      <c r="S30" s="325" t="s">
        <v>608</v>
      </c>
      <c r="T30" s="325" t="s">
        <v>608</v>
      </c>
      <c r="U30" s="325" t="s">
        <v>608</v>
      </c>
    </row>
    <row r="31" spans="1:21" ht="18.75">
      <c r="A31" s="443"/>
      <c r="B31" s="478"/>
      <c r="C31" s="322"/>
      <c r="D31" s="788"/>
      <c r="E31" s="108"/>
      <c r="F31" s="469"/>
      <c r="G31" s="478"/>
      <c r="H31" s="322"/>
      <c r="I31" s="322"/>
      <c r="J31" s="469"/>
      <c r="K31" s="322"/>
      <c r="L31" s="478"/>
      <c r="M31" s="788"/>
      <c r="N31" s="469"/>
      <c r="O31" s="322"/>
      <c r="P31" s="478"/>
      <c r="Q31" s="478"/>
      <c r="R31" s="469"/>
      <c r="S31" s="325"/>
      <c r="T31" s="325"/>
      <c r="U31" s="325"/>
    </row>
    <row r="32" spans="1:21" ht="18.75">
      <c r="A32" s="444">
        <v>1999</v>
      </c>
      <c r="B32" s="783" t="s">
        <v>593</v>
      </c>
      <c r="C32" s="325" t="s">
        <v>608</v>
      </c>
      <c r="D32" s="788">
        <v>7.8</v>
      </c>
      <c r="E32" s="108">
        <v>1.1</v>
      </c>
      <c r="F32" s="469"/>
      <c r="G32" s="478">
        <v>0.9</v>
      </c>
      <c r="H32" s="478">
        <v>9.9</v>
      </c>
      <c r="I32" s="322">
        <v>2.7</v>
      </c>
      <c r="J32" s="469"/>
      <c r="K32" s="322">
        <v>0.8</v>
      </c>
      <c r="L32" s="478">
        <v>3.2</v>
      </c>
      <c r="M32" s="322">
        <v>1.4</v>
      </c>
      <c r="N32" s="469"/>
      <c r="O32" s="478">
        <v>1.5</v>
      </c>
      <c r="P32" s="788">
        <v>0.4</v>
      </c>
      <c r="Q32" s="478">
        <v>0.4</v>
      </c>
      <c r="R32" s="469"/>
      <c r="S32" s="325" t="s">
        <v>608</v>
      </c>
      <c r="T32" s="325" t="s">
        <v>608</v>
      </c>
      <c r="U32" s="325" t="s">
        <v>608</v>
      </c>
    </row>
    <row r="33" spans="1:21" ht="18.75">
      <c r="A33" s="444"/>
      <c r="B33" s="783" t="s">
        <v>596</v>
      </c>
      <c r="C33" s="325" t="s">
        <v>608</v>
      </c>
      <c r="D33" s="205">
        <v>10.37</v>
      </c>
      <c r="E33" s="83">
        <v>0.833</v>
      </c>
      <c r="F33" s="83"/>
      <c r="G33" s="83">
        <v>14.315</v>
      </c>
      <c r="H33" s="83">
        <v>57.371</v>
      </c>
      <c r="I33" s="83">
        <v>22.516000000000002</v>
      </c>
      <c r="J33" s="83"/>
      <c r="K33" s="205">
        <v>0.921</v>
      </c>
      <c r="L33" s="83">
        <v>6.538</v>
      </c>
      <c r="M33" s="205">
        <v>1.883</v>
      </c>
      <c r="N33" s="83"/>
      <c r="O33" s="83">
        <v>1.4129999999999998</v>
      </c>
      <c r="P33" s="205">
        <v>0.39</v>
      </c>
      <c r="Q33" s="83">
        <v>0.344</v>
      </c>
      <c r="R33" s="83"/>
      <c r="S33" s="325" t="s">
        <v>608</v>
      </c>
      <c r="T33" s="325" t="s">
        <v>608</v>
      </c>
      <c r="U33" s="325" t="s">
        <v>608</v>
      </c>
    </row>
    <row r="34" spans="1:21" ht="18.75">
      <c r="A34" s="444"/>
      <c r="B34" s="783" t="s">
        <v>599</v>
      </c>
      <c r="C34" s="325" t="s">
        <v>608</v>
      </c>
      <c r="D34" s="205">
        <v>8.9</v>
      </c>
      <c r="E34" s="83">
        <v>0.8</v>
      </c>
      <c r="F34" s="469"/>
      <c r="G34" s="83">
        <v>10.1</v>
      </c>
      <c r="H34" s="83">
        <v>66.5</v>
      </c>
      <c r="I34" s="83">
        <v>22.8</v>
      </c>
      <c r="J34" s="469"/>
      <c r="K34" s="83">
        <v>0.7</v>
      </c>
      <c r="L34" s="83">
        <v>6.5</v>
      </c>
      <c r="M34" s="205">
        <v>1.7</v>
      </c>
      <c r="N34" s="469"/>
      <c r="O34" s="83">
        <v>0.3</v>
      </c>
      <c r="P34" s="205">
        <v>1.3</v>
      </c>
      <c r="Q34" s="83">
        <v>0.3</v>
      </c>
      <c r="R34" s="469"/>
      <c r="S34" s="325" t="s">
        <v>608</v>
      </c>
      <c r="T34" s="325" t="s">
        <v>608</v>
      </c>
      <c r="U34" s="325" t="s">
        <v>608</v>
      </c>
    </row>
    <row r="35" spans="1:21" ht="18.75">
      <c r="A35" s="444"/>
      <c r="B35" s="478" t="s">
        <v>590</v>
      </c>
      <c r="C35" s="325" t="s">
        <v>608</v>
      </c>
      <c r="D35" s="205">
        <v>8.076</v>
      </c>
      <c r="E35" s="83">
        <v>0.823</v>
      </c>
      <c r="F35" s="347"/>
      <c r="G35" s="83">
        <v>1.035</v>
      </c>
      <c r="H35" s="83">
        <v>77.843</v>
      </c>
      <c r="I35" s="83">
        <v>56.315</v>
      </c>
      <c r="J35" s="347"/>
      <c r="K35" s="83">
        <v>0.727</v>
      </c>
      <c r="L35" s="83">
        <v>7.164000000000001</v>
      </c>
      <c r="M35" s="83">
        <v>1.7440000000000002</v>
      </c>
      <c r="N35" s="347"/>
      <c r="O35" s="83">
        <v>0.343</v>
      </c>
      <c r="P35" s="205">
        <v>1.382</v>
      </c>
      <c r="Q35" s="83">
        <v>0.325</v>
      </c>
      <c r="R35" s="347"/>
      <c r="S35" s="325" t="s">
        <v>608</v>
      </c>
      <c r="T35" s="325" t="s">
        <v>608</v>
      </c>
      <c r="U35" s="325" t="s">
        <v>608</v>
      </c>
    </row>
    <row r="36" spans="1:21" ht="18.75">
      <c r="A36" s="444"/>
      <c r="B36" s="478"/>
      <c r="C36" s="322"/>
      <c r="D36" s="205"/>
      <c r="E36" s="83"/>
      <c r="F36" s="347"/>
      <c r="G36" s="83"/>
      <c r="H36" s="83"/>
      <c r="I36" s="83"/>
      <c r="J36" s="347"/>
      <c r="K36" s="83"/>
      <c r="L36" s="83"/>
      <c r="M36" s="83"/>
      <c r="N36" s="347"/>
      <c r="O36" s="83"/>
      <c r="P36" s="205"/>
      <c r="Q36" s="83"/>
      <c r="R36" s="347"/>
      <c r="S36" s="325"/>
      <c r="T36" s="325"/>
      <c r="U36" s="325"/>
    </row>
    <row r="37" spans="1:21" ht="18.75">
      <c r="A37" s="444">
        <v>2000</v>
      </c>
      <c r="B37" s="783" t="s">
        <v>593</v>
      </c>
      <c r="C37" s="325" t="s">
        <v>608</v>
      </c>
      <c r="D37" s="205">
        <v>7.995</v>
      </c>
      <c r="E37" s="83">
        <v>0.752</v>
      </c>
      <c r="F37" s="347"/>
      <c r="G37" s="325" t="s">
        <v>608</v>
      </c>
      <c r="H37" s="83">
        <v>79.51</v>
      </c>
      <c r="I37" s="83">
        <v>56.114000000000004</v>
      </c>
      <c r="J37" s="347"/>
      <c r="K37" s="83">
        <v>0.252</v>
      </c>
      <c r="L37" s="83">
        <v>7.226</v>
      </c>
      <c r="M37" s="83">
        <v>1.7530000000000001</v>
      </c>
      <c r="N37" s="347"/>
      <c r="O37" s="83">
        <v>0.163</v>
      </c>
      <c r="P37" s="205">
        <v>1.694</v>
      </c>
      <c r="Q37" s="83">
        <v>0.307</v>
      </c>
      <c r="R37" s="347"/>
      <c r="S37" s="325" t="s">
        <v>608</v>
      </c>
      <c r="T37" s="325" t="s">
        <v>608</v>
      </c>
      <c r="U37" s="325" t="s">
        <v>608</v>
      </c>
    </row>
    <row r="38" spans="1:21" ht="18.75">
      <c r="A38" s="444"/>
      <c r="B38" s="783" t="s">
        <v>596</v>
      </c>
      <c r="C38" s="322">
        <v>1.802</v>
      </c>
      <c r="D38" s="205">
        <v>7.5440000000000005</v>
      </c>
      <c r="E38" s="83">
        <v>0.42300000000000004</v>
      </c>
      <c r="F38" s="478"/>
      <c r="G38" s="83">
        <v>40.367000000000004</v>
      </c>
      <c r="H38" s="322">
        <v>16.572</v>
      </c>
      <c r="I38" s="83">
        <v>2.343</v>
      </c>
      <c r="J38" s="478"/>
      <c r="K38" s="83">
        <v>0.305</v>
      </c>
      <c r="L38" s="83">
        <v>5.846</v>
      </c>
      <c r="M38" s="83">
        <v>1.6480000000000001</v>
      </c>
      <c r="N38" s="478"/>
      <c r="O38" s="83">
        <v>0.909</v>
      </c>
      <c r="P38" s="83">
        <v>1.772</v>
      </c>
      <c r="Q38" s="83">
        <v>0.31699999999999995</v>
      </c>
      <c r="R38" s="478"/>
      <c r="S38" s="325" t="s">
        <v>608</v>
      </c>
      <c r="T38" s="325" t="s">
        <v>608</v>
      </c>
      <c r="U38" s="325" t="s">
        <v>608</v>
      </c>
    </row>
    <row r="39" spans="1:21" ht="18.75">
      <c r="A39" s="469"/>
      <c r="B39" s="783" t="s">
        <v>599</v>
      </c>
      <c r="C39" s="108">
        <v>1.433</v>
      </c>
      <c r="D39" s="108">
        <v>8.25</v>
      </c>
      <c r="E39" s="108">
        <v>0.654</v>
      </c>
      <c r="F39" s="108"/>
      <c r="G39" s="108">
        <v>10.647</v>
      </c>
      <c r="H39" s="108">
        <v>49.361000000000004</v>
      </c>
      <c r="I39" s="108">
        <v>6.052</v>
      </c>
      <c r="J39" s="108"/>
      <c r="K39" s="108">
        <v>5.263</v>
      </c>
      <c r="L39" s="108">
        <v>1.4660000000000002</v>
      </c>
      <c r="M39" s="108">
        <v>0.27</v>
      </c>
      <c r="N39" s="108"/>
      <c r="O39" s="795" t="s">
        <v>608</v>
      </c>
      <c r="P39" s="108">
        <v>0.793</v>
      </c>
      <c r="Q39" s="108">
        <v>0.35</v>
      </c>
      <c r="R39" s="108"/>
      <c r="S39" s="795" t="s">
        <v>608</v>
      </c>
      <c r="T39" s="795" t="s">
        <v>608</v>
      </c>
      <c r="U39" s="795" t="s">
        <v>608</v>
      </c>
    </row>
    <row r="40" spans="1:21" ht="18.75">
      <c r="A40" s="469"/>
      <c r="B40" s="783" t="s">
        <v>590</v>
      </c>
      <c r="C40" s="795" t="s">
        <v>608</v>
      </c>
      <c r="D40" s="108">
        <v>0.998</v>
      </c>
      <c r="E40" s="108">
        <v>0.608</v>
      </c>
      <c r="F40" s="108"/>
      <c r="G40" s="108">
        <v>0.128</v>
      </c>
      <c r="H40" s="108">
        <v>2.943</v>
      </c>
      <c r="I40" s="108">
        <v>7.471</v>
      </c>
      <c r="J40" s="108"/>
      <c r="K40" s="108">
        <v>0.1</v>
      </c>
      <c r="L40" s="108">
        <v>2.266</v>
      </c>
      <c r="M40" s="108">
        <v>1.4180000000000001</v>
      </c>
      <c r="N40" s="108"/>
      <c r="O40" s="108">
        <v>0.388</v>
      </c>
      <c r="P40" s="108">
        <v>0.248</v>
      </c>
      <c r="Q40" s="108">
        <v>0.258</v>
      </c>
      <c r="R40" s="108"/>
      <c r="S40" s="795" t="s">
        <v>608</v>
      </c>
      <c r="T40" s="795" t="s">
        <v>608</v>
      </c>
      <c r="U40" s="795" t="s">
        <v>608</v>
      </c>
    </row>
    <row r="41" spans="1:21" ht="18.75">
      <c r="A41" s="281"/>
      <c r="B41" s="281"/>
      <c r="C41" s="776" t="s">
        <v>139</v>
      </c>
      <c r="D41" s="281"/>
      <c r="E41" s="281"/>
      <c r="F41" s="281"/>
      <c r="G41" s="281" t="s">
        <v>140</v>
      </c>
      <c r="H41" s="281"/>
      <c r="I41" s="281"/>
      <c r="J41" s="281"/>
      <c r="K41" s="281" t="s">
        <v>141</v>
      </c>
      <c r="L41" s="281"/>
      <c r="M41" s="281"/>
      <c r="N41" s="281"/>
      <c r="O41" s="281"/>
      <c r="P41" s="281" t="s">
        <v>142</v>
      </c>
      <c r="Q41" s="281"/>
      <c r="R41" s="281"/>
      <c r="S41" s="281" t="s">
        <v>145</v>
      </c>
      <c r="T41" s="281"/>
      <c r="U41" s="281"/>
    </row>
    <row r="42" spans="1:21" ht="18.75">
      <c r="A42" s="283"/>
      <c r="B42" s="283"/>
      <c r="C42" s="282" t="s">
        <v>131</v>
      </c>
      <c r="D42" s="282" t="s">
        <v>132</v>
      </c>
      <c r="E42" s="282" t="s">
        <v>126</v>
      </c>
      <c r="F42" s="284"/>
      <c r="G42" s="282" t="s">
        <v>131</v>
      </c>
      <c r="H42" s="282" t="s">
        <v>132</v>
      </c>
      <c r="I42" s="282" t="s">
        <v>126</v>
      </c>
      <c r="J42" s="284"/>
      <c r="K42" s="282" t="s">
        <v>131</v>
      </c>
      <c r="L42" s="282" t="s">
        <v>132</v>
      </c>
      <c r="M42" s="282" t="s">
        <v>126</v>
      </c>
      <c r="N42" s="284"/>
      <c r="O42" s="282" t="s">
        <v>131</v>
      </c>
      <c r="P42" s="282" t="s">
        <v>132</v>
      </c>
      <c r="Q42" s="282" t="s">
        <v>126</v>
      </c>
      <c r="R42" s="284"/>
      <c r="S42" s="282" t="s">
        <v>131</v>
      </c>
      <c r="T42" s="282" t="s">
        <v>132</v>
      </c>
      <c r="U42" s="282" t="s">
        <v>126</v>
      </c>
    </row>
    <row r="43" spans="1:21" ht="18.75">
      <c r="A43" s="285" t="s">
        <v>840</v>
      </c>
      <c r="B43" s="285"/>
      <c r="C43" s="286" t="s">
        <v>133</v>
      </c>
      <c r="D43" s="286" t="s">
        <v>133</v>
      </c>
      <c r="E43" s="286" t="s">
        <v>129</v>
      </c>
      <c r="F43" s="286"/>
      <c r="G43" s="286" t="s">
        <v>133</v>
      </c>
      <c r="H43" s="286" t="s">
        <v>133</v>
      </c>
      <c r="I43" s="286" t="s">
        <v>129</v>
      </c>
      <c r="J43" s="286"/>
      <c r="K43" s="286" t="s">
        <v>133</v>
      </c>
      <c r="L43" s="286" t="s">
        <v>133</v>
      </c>
      <c r="M43" s="286" t="s">
        <v>129</v>
      </c>
      <c r="N43" s="286"/>
      <c r="O43" s="286" t="s">
        <v>133</v>
      </c>
      <c r="P43" s="286" t="s">
        <v>133</v>
      </c>
      <c r="Q43" s="286" t="s">
        <v>129</v>
      </c>
      <c r="R43" s="286"/>
      <c r="S43" s="286" t="s">
        <v>133</v>
      </c>
      <c r="T43" s="286" t="s">
        <v>133</v>
      </c>
      <c r="U43" s="286" t="s">
        <v>129</v>
      </c>
    </row>
    <row r="44" spans="1:21" ht="18.75">
      <c r="A44" s="444">
        <v>2001</v>
      </c>
      <c r="B44" s="783" t="s">
        <v>593</v>
      </c>
      <c r="C44" s="325" t="s">
        <v>608</v>
      </c>
      <c r="D44" s="325" t="s">
        <v>608</v>
      </c>
      <c r="E44" s="108">
        <v>0.6</v>
      </c>
      <c r="F44" s="108"/>
      <c r="G44" s="108">
        <v>0.1</v>
      </c>
      <c r="H44" s="108">
        <v>0.2</v>
      </c>
      <c r="I44" s="108">
        <v>6.3</v>
      </c>
      <c r="J44" s="108"/>
      <c r="K44" s="325" t="s">
        <v>608</v>
      </c>
      <c r="L44" s="108">
        <v>0.1</v>
      </c>
      <c r="M44" s="108">
        <v>1.4</v>
      </c>
      <c r="N44" s="108"/>
      <c r="O44" s="108">
        <v>0.6</v>
      </c>
      <c r="P44" s="108">
        <v>0.5</v>
      </c>
      <c r="Q44" s="108">
        <v>0.3</v>
      </c>
      <c r="R44" s="108"/>
      <c r="S44" s="108">
        <v>0.5</v>
      </c>
      <c r="T44" s="795" t="s">
        <v>608</v>
      </c>
      <c r="U44" s="795" t="s">
        <v>608</v>
      </c>
    </row>
    <row r="45" spans="1:21" ht="18.75">
      <c r="A45" s="796"/>
      <c r="B45" s="783" t="s">
        <v>596</v>
      </c>
      <c r="C45" s="325" t="s">
        <v>608</v>
      </c>
      <c r="D45" s="325" t="s">
        <v>608</v>
      </c>
      <c r="E45" s="108">
        <v>0.498</v>
      </c>
      <c r="F45" s="108"/>
      <c r="G45" s="108">
        <v>2.4</v>
      </c>
      <c r="H45" s="325" t="s">
        <v>608</v>
      </c>
      <c r="I45" s="108">
        <v>6.263</v>
      </c>
      <c r="J45" s="108"/>
      <c r="K45" s="108">
        <v>2.5</v>
      </c>
      <c r="L45" s="108">
        <v>0.064</v>
      </c>
      <c r="M45" s="108">
        <v>1.7690000000000001</v>
      </c>
      <c r="N45" s="108"/>
      <c r="O45" s="108">
        <v>1.02</v>
      </c>
      <c r="P45" s="108">
        <v>0.7</v>
      </c>
      <c r="Q45" s="108">
        <v>0.5</v>
      </c>
      <c r="R45" s="108"/>
      <c r="S45" s="108">
        <v>2.4</v>
      </c>
      <c r="T45" s="108">
        <v>1.6</v>
      </c>
      <c r="U45" s="795" t="s">
        <v>608</v>
      </c>
    </row>
    <row r="46" spans="1:21" ht="18.75">
      <c r="A46" s="469"/>
      <c r="B46" s="783" t="s">
        <v>599</v>
      </c>
      <c r="C46" s="325" t="s">
        <v>608</v>
      </c>
      <c r="D46" s="325" t="s">
        <v>608</v>
      </c>
      <c r="E46" s="478">
        <v>0.3</v>
      </c>
      <c r="F46" s="478"/>
      <c r="G46" s="478">
        <v>2.3</v>
      </c>
      <c r="H46" s="478">
        <v>0.2</v>
      </c>
      <c r="I46" s="478">
        <v>13.3</v>
      </c>
      <c r="J46" s="478"/>
      <c r="K46" s="478">
        <v>1.2</v>
      </c>
      <c r="L46" s="478">
        <v>0.2</v>
      </c>
      <c r="M46" s="478">
        <v>1.2</v>
      </c>
      <c r="N46" s="478"/>
      <c r="O46" s="478">
        <v>0.9</v>
      </c>
      <c r="P46" s="478">
        <v>0.2</v>
      </c>
      <c r="Q46" s="108">
        <v>2</v>
      </c>
      <c r="R46" s="478"/>
      <c r="S46" s="478">
        <v>0.1</v>
      </c>
      <c r="T46" s="478">
        <v>0.1</v>
      </c>
      <c r="U46" s="795" t="s">
        <v>608</v>
      </c>
    </row>
    <row r="47" spans="1:21" ht="18.75">
      <c r="A47" s="469"/>
      <c r="B47" s="783" t="s">
        <v>590</v>
      </c>
      <c r="C47" s="325" t="s">
        <v>608</v>
      </c>
      <c r="D47" s="325" t="s">
        <v>608</v>
      </c>
      <c r="E47" s="478">
        <v>0.3</v>
      </c>
      <c r="F47" s="469"/>
      <c r="G47" s="478">
        <v>0.2</v>
      </c>
      <c r="H47" s="478">
        <v>2.8</v>
      </c>
      <c r="I47" s="108">
        <v>14</v>
      </c>
      <c r="J47" s="469"/>
      <c r="K47" s="108">
        <v>1.7</v>
      </c>
      <c r="L47" s="108">
        <v>0.3</v>
      </c>
      <c r="M47" s="108">
        <v>2.1</v>
      </c>
      <c r="N47" s="469"/>
      <c r="O47" s="108">
        <v>2.597</v>
      </c>
      <c r="P47" s="108">
        <v>2</v>
      </c>
      <c r="Q47" s="108">
        <v>3</v>
      </c>
      <c r="R47" s="108"/>
      <c r="S47" s="795" t="s">
        <v>608</v>
      </c>
      <c r="T47" s="108">
        <v>0.1</v>
      </c>
      <c r="U47" s="795" t="s">
        <v>608</v>
      </c>
    </row>
    <row r="48" spans="1:21" ht="18.75">
      <c r="A48" s="469"/>
      <c r="B48" s="783"/>
      <c r="C48" s="325"/>
      <c r="D48" s="325"/>
      <c r="E48" s="478"/>
      <c r="F48" s="469"/>
      <c r="G48" s="478"/>
      <c r="H48" s="478"/>
      <c r="I48" s="108"/>
      <c r="J48" s="469"/>
      <c r="K48" s="108"/>
      <c r="L48" s="108"/>
      <c r="M48" s="108"/>
      <c r="N48" s="469"/>
      <c r="O48" s="108"/>
      <c r="P48" s="108"/>
      <c r="Q48" s="108"/>
      <c r="R48" s="108"/>
      <c r="S48" s="795"/>
      <c r="T48" s="108"/>
      <c r="U48" s="795"/>
    </row>
    <row r="49" spans="1:21" ht="18.75">
      <c r="A49" s="444">
        <v>2002</v>
      </c>
      <c r="B49" s="783" t="s">
        <v>593</v>
      </c>
      <c r="C49" s="325" t="s">
        <v>608</v>
      </c>
      <c r="D49" s="325" t="s">
        <v>608</v>
      </c>
      <c r="E49" s="108">
        <v>0.441</v>
      </c>
      <c r="G49" s="108">
        <v>1.258</v>
      </c>
      <c r="H49" s="108">
        <v>6.167</v>
      </c>
      <c r="I49" s="108">
        <v>13.055</v>
      </c>
      <c r="K49" s="108">
        <v>2.358</v>
      </c>
      <c r="L49" s="108">
        <v>0.371</v>
      </c>
      <c r="M49" s="108">
        <v>2.607</v>
      </c>
      <c r="O49" s="108">
        <v>1.246</v>
      </c>
      <c r="P49" s="108">
        <v>4.177</v>
      </c>
      <c r="Q49" s="108">
        <v>2.982</v>
      </c>
      <c r="S49" s="108">
        <v>0.546</v>
      </c>
      <c r="T49" s="108">
        <v>0.349</v>
      </c>
      <c r="U49" s="795" t="s">
        <v>608</v>
      </c>
    </row>
    <row r="50" spans="2:21" ht="18.75">
      <c r="B50" s="783" t="s">
        <v>596</v>
      </c>
      <c r="C50" s="108">
        <v>0.4</v>
      </c>
      <c r="D50" s="108">
        <v>0.2</v>
      </c>
      <c r="E50" s="108">
        <v>0.4</v>
      </c>
      <c r="G50" s="108">
        <v>1.2</v>
      </c>
      <c r="H50" s="108">
        <v>3.5</v>
      </c>
      <c r="I50" s="108">
        <v>10.695999999999998</v>
      </c>
      <c r="K50" s="108">
        <v>1.7</v>
      </c>
      <c r="L50" s="108">
        <v>1.007</v>
      </c>
      <c r="M50" s="108">
        <v>2.0389999999999997</v>
      </c>
      <c r="O50" s="108">
        <v>5.2</v>
      </c>
      <c r="P50" s="108">
        <v>0.4</v>
      </c>
      <c r="Q50" s="108">
        <v>3.068</v>
      </c>
      <c r="R50" s="108"/>
      <c r="S50" s="795" t="s">
        <v>608</v>
      </c>
      <c r="T50" s="795" t="s">
        <v>608</v>
      </c>
      <c r="U50" s="795" t="s">
        <v>608</v>
      </c>
    </row>
    <row r="51" spans="2:21" ht="18.75">
      <c r="B51" s="783" t="s">
        <v>599</v>
      </c>
      <c r="C51" s="108">
        <v>0.8</v>
      </c>
      <c r="D51" s="108">
        <v>0.4</v>
      </c>
      <c r="E51" s="108">
        <v>0.5</v>
      </c>
      <c r="G51" s="108">
        <v>2.2</v>
      </c>
      <c r="H51" s="108">
        <v>19.8</v>
      </c>
      <c r="I51" s="108">
        <v>9.895999999999999</v>
      </c>
      <c r="K51" s="108">
        <v>2.8</v>
      </c>
      <c r="L51" s="108">
        <v>1.1</v>
      </c>
      <c r="M51" s="108">
        <v>2.6390000000000002</v>
      </c>
      <c r="O51" s="108">
        <v>14.3</v>
      </c>
      <c r="P51" s="108">
        <v>6.9</v>
      </c>
      <c r="Q51" s="108">
        <v>3.9</v>
      </c>
      <c r="S51" s="108">
        <v>10.9</v>
      </c>
      <c r="T51" s="795" t="s">
        <v>608</v>
      </c>
      <c r="U51" s="795" t="s">
        <v>608</v>
      </c>
    </row>
    <row r="52" spans="2:21" ht="18.75">
      <c r="B52" s="783" t="s">
        <v>590</v>
      </c>
      <c r="C52" s="108">
        <v>0.2</v>
      </c>
      <c r="D52" s="108">
        <v>1.3</v>
      </c>
      <c r="E52" s="108">
        <v>0.5</v>
      </c>
      <c r="F52" s="108"/>
      <c r="G52" s="108">
        <v>1.7</v>
      </c>
      <c r="H52" s="108">
        <v>8.1</v>
      </c>
      <c r="I52" s="108">
        <v>8.5</v>
      </c>
      <c r="J52" s="108"/>
      <c r="K52" s="108">
        <v>1.3</v>
      </c>
      <c r="L52" s="108">
        <v>0.9</v>
      </c>
      <c r="M52" s="108">
        <v>2.4</v>
      </c>
      <c r="N52" s="108"/>
      <c r="O52" s="108">
        <v>8.9</v>
      </c>
      <c r="P52" s="108">
        <v>8.8</v>
      </c>
      <c r="Q52" s="108">
        <v>4.2</v>
      </c>
      <c r="R52" s="108"/>
      <c r="S52" s="795" t="s">
        <v>608</v>
      </c>
      <c r="T52" s="108">
        <v>0.1</v>
      </c>
      <c r="U52" s="795" t="s">
        <v>608</v>
      </c>
    </row>
    <row r="53" spans="2:21" ht="18.75">
      <c r="B53" s="783"/>
      <c r="C53" s="108"/>
      <c r="D53" s="108"/>
      <c r="E53" s="108"/>
      <c r="F53" s="108"/>
      <c r="G53" s="108"/>
      <c r="H53" s="108"/>
      <c r="I53" s="108"/>
      <c r="J53" s="108"/>
      <c r="K53" s="108"/>
      <c r="L53" s="108"/>
      <c r="M53" s="108"/>
      <c r="N53" s="108"/>
      <c r="O53" s="108"/>
      <c r="P53" s="108"/>
      <c r="Q53" s="108"/>
      <c r="R53" s="108"/>
      <c r="S53" s="108"/>
      <c r="T53" s="108"/>
      <c r="U53" s="795"/>
    </row>
    <row r="54" spans="1:21" ht="18.75">
      <c r="A54" s="444">
        <v>2003</v>
      </c>
      <c r="B54" s="783" t="s">
        <v>593</v>
      </c>
      <c r="C54" s="108">
        <v>0.268</v>
      </c>
      <c r="D54" s="325" t="s">
        <v>608</v>
      </c>
      <c r="E54" s="108">
        <v>0.47100000000000003</v>
      </c>
      <c r="G54" s="108">
        <v>0.135</v>
      </c>
      <c r="H54" s="108">
        <v>1.172</v>
      </c>
      <c r="I54" s="108">
        <v>7.633</v>
      </c>
      <c r="K54" s="108">
        <v>1.782</v>
      </c>
      <c r="L54" s="108">
        <v>0.732</v>
      </c>
      <c r="M54" s="108">
        <v>2.455</v>
      </c>
      <c r="O54" s="108">
        <v>6.05</v>
      </c>
      <c r="P54" s="108">
        <v>3.6559999999999997</v>
      </c>
      <c r="Q54" s="108">
        <v>4.249</v>
      </c>
      <c r="S54" s="108">
        <v>0.309</v>
      </c>
      <c r="T54" s="795" t="s">
        <v>608</v>
      </c>
      <c r="U54" s="795" t="s">
        <v>608</v>
      </c>
    </row>
    <row r="55" spans="2:21" ht="18.75">
      <c r="B55" s="783" t="s">
        <v>596</v>
      </c>
      <c r="C55" s="108">
        <v>0.368</v>
      </c>
      <c r="D55" s="325" t="s">
        <v>608</v>
      </c>
      <c r="E55" s="108">
        <v>0.633</v>
      </c>
      <c r="G55" s="325" t="s">
        <v>608</v>
      </c>
      <c r="H55" s="108">
        <v>1.2</v>
      </c>
      <c r="I55" s="108">
        <v>7.779</v>
      </c>
      <c r="K55" s="108">
        <v>1.879</v>
      </c>
      <c r="L55" s="108">
        <v>1.005</v>
      </c>
      <c r="M55" s="108">
        <v>2.2119999999999997</v>
      </c>
      <c r="O55" s="108">
        <v>2.1</v>
      </c>
      <c r="P55" s="108">
        <v>2.7</v>
      </c>
      <c r="Q55" s="108">
        <v>8</v>
      </c>
      <c r="R55" s="265"/>
      <c r="S55" s="108">
        <v>0.309</v>
      </c>
      <c r="T55" s="795" t="s">
        <v>608</v>
      </c>
      <c r="U55" s="108">
        <v>0.22</v>
      </c>
    </row>
    <row r="56" spans="2:21" ht="18.75">
      <c r="B56" s="783" t="s">
        <v>599</v>
      </c>
      <c r="C56" s="108">
        <v>0.392</v>
      </c>
      <c r="D56" s="325" t="s">
        <v>608</v>
      </c>
      <c r="E56" s="108">
        <v>0.513</v>
      </c>
      <c r="G56" s="108">
        <v>1.368</v>
      </c>
      <c r="H56" s="788">
        <v>0.874</v>
      </c>
      <c r="I56" s="108">
        <v>6.897</v>
      </c>
      <c r="K56" s="108">
        <v>1.721</v>
      </c>
      <c r="L56" s="108">
        <v>1.626</v>
      </c>
      <c r="M56" s="108">
        <v>3.0140000000000002</v>
      </c>
      <c r="O56" s="108">
        <v>10.451</v>
      </c>
      <c r="P56" s="108">
        <v>4.109</v>
      </c>
      <c r="Q56" s="108">
        <v>9.5</v>
      </c>
      <c r="S56" s="108">
        <v>2.911</v>
      </c>
      <c r="T56" s="795" t="s">
        <v>608</v>
      </c>
      <c r="U56" s="108">
        <v>0.178</v>
      </c>
    </row>
    <row r="57" spans="2:21" ht="18.75">
      <c r="B57" s="783" t="s">
        <v>590</v>
      </c>
      <c r="C57" s="108">
        <v>0.145</v>
      </c>
      <c r="D57" s="325" t="s">
        <v>608</v>
      </c>
      <c r="E57" s="108">
        <v>0.42700000000000005</v>
      </c>
      <c r="G57" s="325" t="s">
        <v>608</v>
      </c>
      <c r="H57" s="108">
        <v>0.754</v>
      </c>
      <c r="I57" s="788">
        <v>8.229000000000001</v>
      </c>
      <c r="K57" s="108">
        <v>0.9670000000000001</v>
      </c>
      <c r="L57" s="108">
        <v>4.607</v>
      </c>
      <c r="M57" s="108">
        <v>7.348</v>
      </c>
      <c r="O57" s="108">
        <v>1.595</v>
      </c>
      <c r="P57" s="108">
        <v>2.081</v>
      </c>
      <c r="Q57" s="108">
        <v>5.575</v>
      </c>
      <c r="S57" s="108">
        <v>0.181</v>
      </c>
      <c r="T57" s="795" t="s">
        <v>608</v>
      </c>
      <c r="U57" s="108">
        <v>0.188</v>
      </c>
    </row>
    <row r="59" spans="1:21" ht="18.75">
      <c r="A59" s="444">
        <v>2004</v>
      </c>
      <c r="B59" s="783" t="s">
        <v>593</v>
      </c>
      <c r="C59" s="83">
        <v>0.155</v>
      </c>
      <c r="D59" s="797" t="s">
        <v>608</v>
      </c>
      <c r="E59" s="83">
        <v>0.7170000000000001</v>
      </c>
      <c r="G59" s="83">
        <v>0.05</v>
      </c>
      <c r="H59" s="83">
        <v>0.781</v>
      </c>
      <c r="I59" s="83">
        <v>9.406</v>
      </c>
      <c r="K59" s="83">
        <v>1.302</v>
      </c>
      <c r="L59" s="83">
        <v>0.59</v>
      </c>
      <c r="M59" s="83">
        <v>2.1130000000000004</v>
      </c>
      <c r="O59" s="83">
        <v>1.246</v>
      </c>
      <c r="P59" s="83">
        <v>0.983</v>
      </c>
      <c r="Q59" s="83">
        <v>9.525</v>
      </c>
      <c r="R59" s="83"/>
      <c r="S59" s="83">
        <v>0.43</v>
      </c>
      <c r="T59" s="83">
        <v>0.496</v>
      </c>
      <c r="U59" s="83">
        <v>0.14</v>
      </c>
    </row>
    <row r="60" spans="1:21" ht="18.75">
      <c r="A60" s="444"/>
      <c r="B60" s="783" t="s">
        <v>596</v>
      </c>
      <c r="C60" s="797" t="s">
        <v>608</v>
      </c>
      <c r="D60" s="797" t="s">
        <v>608</v>
      </c>
      <c r="E60" s="83">
        <v>0.632</v>
      </c>
      <c r="G60" s="108">
        <v>0.627</v>
      </c>
      <c r="H60" s="108">
        <v>0.789</v>
      </c>
      <c r="I60" s="108">
        <v>9.757</v>
      </c>
      <c r="K60" s="108">
        <v>0.21300000000000002</v>
      </c>
      <c r="L60" s="108">
        <v>1.707</v>
      </c>
      <c r="M60" s="108">
        <v>2.211</v>
      </c>
      <c r="O60" s="108">
        <v>0.8</v>
      </c>
      <c r="P60" s="108">
        <v>2.227</v>
      </c>
      <c r="Q60" s="108">
        <v>9.204</v>
      </c>
      <c r="S60" s="795" t="s">
        <v>608</v>
      </c>
      <c r="T60" s="795" t="s">
        <v>608</v>
      </c>
      <c r="U60" s="108">
        <v>0.128</v>
      </c>
    </row>
    <row r="61" spans="1:21" ht="18.75">
      <c r="A61" s="444"/>
      <c r="B61" s="783" t="s">
        <v>599</v>
      </c>
      <c r="C61" s="797" t="s">
        <v>608</v>
      </c>
      <c r="D61" s="797" t="s">
        <v>608</v>
      </c>
      <c r="E61" s="83">
        <v>0.5409999999999999</v>
      </c>
      <c r="G61" s="325" t="s">
        <v>608</v>
      </c>
      <c r="H61" s="108">
        <v>0.777</v>
      </c>
      <c r="I61" s="108">
        <v>8.527000000000001</v>
      </c>
      <c r="K61" s="325" t="s">
        <v>608</v>
      </c>
      <c r="L61" s="108">
        <v>1.975</v>
      </c>
      <c r="M61" s="108">
        <v>3.0780000000000003</v>
      </c>
      <c r="O61" s="108">
        <v>0.507</v>
      </c>
      <c r="P61" s="108">
        <v>2.049</v>
      </c>
      <c r="Q61" s="108">
        <v>9.088</v>
      </c>
      <c r="S61" s="795" t="s">
        <v>608</v>
      </c>
      <c r="T61" s="795" t="s">
        <v>608</v>
      </c>
      <c r="U61" s="108">
        <v>0.194</v>
      </c>
    </row>
    <row r="62" spans="2:21" ht="18.75">
      <c r="B62" s="783" t="s">
        <v>590</v>
      </c>
      <c r="C62" s="797" t="s">
        <v>608</v>
      </c>
      <c r="D62" s="108">
        <v>0.168</v>
      </c>
      <c r="E62" s="108">
        <v>0.285</v>
      </c>
      <c r="G62" s="108">
        <v>0.499</v>
      </c>
      <c r="H62" s="325" t="s">
        <v>608</v>
      </c>
      <c r="I62" s="108">
        <v>9.578000000000001</v>
      </c>
      <c r="J62" s="110"/>
      <c r="K62" s="108">
        <v>0.519</v>
      </c>
      <c r="L62" s="108">
        <v>2.264</v>
      </c>
      <c r="M62" s="108">
        <v>1.907</v>
      </c>
      <c r="O62" s="108">
        <v>0.058</v>
      </c>
      <c r="P62" s="795" t="s">
        <v>608</v>
      </c>
      <c r="Q62" s="108">
        <v>6.274</v>
      </c>
      <c r="R62" s="798"/>
      <c r="S62" s="795" t="s">
        <v>608</v>
      </c>
      <c r="T62" s="795" t="s">
        <v>608</v>
      </c>
      <c r="U62" s="799">
        <v>0.114</v>
      </c>
    </row>
    <row r="63" spans="2:21" ht="18.75">
      <c r="B63" s="783"/>
      <c r="C63" s="797"/>
      <c r="D63" s="108"/>
      <c r="E63" s="108"/>
      <c r="G63" s="108"/>
      <c r="H63" s="325"/>
      <c r="I63" s="108"/>
      <c r="J63" s="110"/>
      <c r="K63" s="108"/>
      <c r="L63" s="108"/>
      <c r="M63" s="108"/>
      <c r="O63" s="108"/>
      <c r="P63" s="795"/>
      <c r="Q63" s="108"/>
      <c r="R63" s="798"/>
      <c r="S63" s="795"/>
      <c r="T63" s="795"/>
      <c r="U63" s="799"/>
    </row>
    <row r="64" spans="1:21" ht="18.75">
      <c r="A64" s="444">
        <v>2005</v>
      </c>
      <c r="B64" s="783" t="s">
        <v>593</v>
      </c>
      <c r="C64" s="797" t="s">
        <v>608</v>
      </c>
      <c r="D64" s="797" t="s">
        <v>608</v>
      </c>
      <c r="E64" s="108">
        <v>0.305</v>
      </c>
      <c r="F64" s="108"/>
      <c r="G64" s="108">
        <v>2.552</v>
      </c>
      <c r="H64" s="108">
        <v>9.955</v>
      </c>
      <c r="I64" s="108">
        <v>13.718</v>
      </c>
      <c r="J64" s="108"/>
      <c r="K64" s="108">
        <v>0.062</v>
      </c>
      <c r="L64" s="108">
        <v>2.704</v>
      </c>
      <c r="M64" s="788">
        <v>2.097</v>
      </c>
      <c r="N64" s="108"/>
      <c r="O64" s="108">
        <v>0.064</v>
      </c>
      <c r="P64" s="108">
        <v>0.786</v>
      </c>
      <c r="Q64" s="108">
        <v>7.4319999999999995</v>
      </c>
      <c r="R64" s="108"/>
      <c r="S64" s="795" t="s">
        <v>608</v>
      </c>
      <c r="T64" s="795" t="s">
        <v>608</v>
      </c>
      <c r="U64" s="108">
        <v>0.684</v>
      </c>
    </row>
    <row r="65" spans="1:21" ht="18.75">
      <c r="A65" s="444"/>
      <c r="B65" s="783" t="s">
        <v>596</v>
      </c>
      <c r="C65" s="797" t="s">
        <v>608</v>
      </c>
      <c r="D65" s="797" t="s">
        <v>608</v>
      </c>
      <c r="E65" s="108">
        <v>0.43</v>
      </c>
      <c r="G65" s="108">
        <v>0.106</v>
      </c>
      <c r="H65" s="108">
        <v>0.44099999999999995</v>
      </c>
      <c r="I65" s="108">
        <v>14.523000000000001</v>
      </c>
      <c r="K65" s="325" t="s">
        <v>608</v>
      </c>
      <c r="L65" s="108">
        <v>1.671</v>
      </c>
      <c r="M65" s="108">
        <v>2.076</v>
      </c>
      <c r="O65" s="108">
        <v>9.111</v>
      </c>
      <c r="P65" s="788">
        <v>16.431</v>
      </c>
      <c r="Q65" s="108">
        <v>9.841</v>
      </c>
      <c r="S65" s="795" t="s">
        <v>608</v>
      </c>
      <c r="T65" s="795" t="s">
        <v>608</v>
      </c>
      <c r="U65" s="108">
        <v>3.612</v>
      </c>
    </row>
    <row r="66" spans="1:21" ht="18.75">
      <c r="A66" s="444"/>
      <c r="B66" s="783" t="s">
        <v>599</v>
      </c>
      <c r="C66" s="797" t="s">
        <v>608</v>
      </c>
      <c r="D66" s="797" t="s">
        <v>608</v>
      </c>
      <c r="E66" s="108">
        <v>0.437</v>
      </c>
      <c r="G66" s="108">
        <v>0.109</v>
      </c>
      <c r="H66" s="108">
        <v>0.359</v>
      </c>
      <c r="I66" s="108">
        <v>14.083000000000002</v>
      </c>
      <c r="J66" s="108"/>
      <c r="K66" s="108">
        <v>0.24</v>
      </c>
      <c r="L66" s="108">
        <v>1.498</v>
      </c>
      <c r="M66" s="788">
        <v>2.083</v>
      </c>
      <c r="N66" s="108"/>
      <c r="O66" s="108">
        <v>0.394</v>
      </c>
      <c r="P66" s="108">
        <v>1.293</v>
      </c>
      <c r="Q66" s="108">
        <v>2.539</v>
      </c>
      <c r="R66" s="108"/>
      <c r="S66" s="795" t="s">
        <v>608</v>
      </c>
      <c r="T66" s="795" t="s">
        <v>608</v>
      </c>
      <c r="U66" s="108">
        <v>3.686</v>
      </c>
    </row>
    <row r="67" spans="1:21" ht="18.75">
      <c r="A67" s="444"/>
      <c r="B67" s="783" t="s">
        <v>590</v>
      </c>
      <c r="C67" s="797" t="s">
        <v>608</v>
      </c>
      <c r="D67" s="797" t="s">
        <v>608</v>
      </c>
      <c r="E67" s="108">
        <v>0.16199999999999998</v>
      </c>
      <c r="G67" s="478">
        <v>1.4</v>
      </c>
      <c r="H67" s="108">
        <v>0.336</v>
      </c>
      <c r="I67" s="108">
        <v>19.866000000000003</v>
      </c>
      <c r="K67" s="108">
        <v>0.388</v>
      </c>
      <c r="L67" s="108">
        <v>0.23</v>
      </c>
      <c r="M67" s="108">
        <v>1.88</v>
      </c>
      <c r="O67" s="108">
        <v>1.143</v>
      </c>
      <c r="P67" s="788">
        <v>1.524</v>
      </c>
      <c r="Q67" s="108">
        <v>2.879</v>
      </c>
      <c r="S67" s="108">
        <v>0.085</v>
      </c>
      <c r="T67" s="795" t="s">
        <v>608</v>
      </c>
      <c r="U67" s="108">
        <v>0.133</v>
      </c>
    </row>
    <row r="69" spans="1:21" ht="18.75">
      <c r="A69" s="444">
        <v>2006</v>
      </c>
      <c r="B69" s="783" t="s">
        <v>593</v>
      </c>
      <c r="C69" s="797" t="s">
        <v>608</v>
      </c>
      <c r="D69" s="797" t="s">
        <v>608</v>
      </c>
      <c r="E69" s="108">
        <v>0.189</v>
      </c>
      <c r="F69" s="108"/>
      <c r="G69" s="108">
        <v>0.274</v>
      </c>
      <c r="H69" s="108">
        <v>1.544</v>
      </c>
      <c r="I69" s="108">
        <v>22.871000000000002</v>
      </c>
      <c r="J69" s="110"/>
      <c r="K69" s="108">
        <v>2.0260000000000002</v>
      </c>
      <c r="L69" s="108">
        <v>0.532</v>
      </c>
      <c r="M69" s="108">
        <v>1.309</v>
      </c>
      <c r="N69" s="110"/>
      <c r="O69" s="108">
        <v>10.02</v>
      </c>
      <c r="P69" s="108">
        <v>2.927</v>
      </c>
      <c r="Q69" s="108">
        <v>3.412</v>
      </c>
      <c r="R69" s="108"/>
      <c r="S69" s="795" t="s">
        <v>608</v>
      </c>
      <c r="T69" s="108">
        <v>21.143</v>
      </c>
      <c r="U69" s="108">
        <v>0.236</v>
      </c>
    </row>
    <row r="70" spans="1:21" ht="18.75">
      <c r="A70" s="780" t="s">
        <v>146</v>
      </c>
      <c r="B70" s="780"/>
      <c r="C70" s="800"/>
      <c r="D70" s="800"/>
      <c r="E70" s="800"/>
      <c r="F70" s="800"/>
      <c r="G70" s="800"/>
      <c r="H70" s="800"/>
      <c r="I70" s="800"/>
      <c r="J70" s="800"/>
      <c r="K70" s="800"/>
      <c r="L70" s="800"/>
      <c r="M70" s="800"/>
      <c r="N70" s="800"/>
      <c r="O70" s="800"/>
      <c r="P70" s="800"/>
      <c r="Q70" s="800"/>
      <c r="R70" s="800"/>
      <c r="S70" s="800"/>
      <c r="T70" s="800"/>
      <c r="U70" s="800"/>
    </row>
    <row r="71" spans="1:21" ht="18.75">
      <c r="A71" s="469"/>
      <c r="B71" s="783" t="s">
        <v>147</v>
      </c>
      <c r="C71" s="469"/>
      <c r="D71" s="478"/>
      <c r="E71" s="478"/>
      <c r="F71" s="478"/>
      <c r="G71" s="478"/>
      <c r="H71" s="478"/>
      <c r="I71" s="478"/>
      <c r="J71" s="478"/>
      <c r="K71" s="478"/>
      <c r="L71" s="478"/>
      <c r="M71" s="478"/>
      <c r="N71" s="478"/>
      <c r="O71" s="478"/>
      <c r="P71" s="478"/>
      <c r="Q71" s="478"/>
      <c r="R71" s="478"/>
      <c r="S71" s="478"/>
      <c r="T71" s="478"/>
      <c r="U71" s="478"/>
    </row>
    <row r="72" spans="1:21" ht="18.75">
      <c r="A72" s="801" t="s">
        <v>148</v>
      </c>
      <c r="B72" s="783"/>
      <c r="C72" s="469"/>
      <c r="D72" s="478"/>
      <c r="E72" s="478"/>
      <c r="F72" s="478"/>
      <c r="G72" s="478"/>
      <c r="H72" s="478"/>
      <c r="I72" s="478"/>
      <c r="J72" s="478"/>
      <c r="K72" s="478"/>
      <c r="L72" s="478"/>
      <c r="M72" s="478"/>
      <c r="N72" s="478"/>
      <c r="O72" s="478"/>
      <c r="P72" s="478"/>
      <c r="Q72" s="478"/>
      <c r="R72" s="478"/>
      <c r="S72" s="478"/>
      <c r="T72" s="478"/>
      <c r="U72" s="478"/>
    </row>
    <row r="73" spans="1:21" ht="18.75">
      <c r="A73" s="478" t="s">
        <v>50</v>
      </c>
      <c r="B73" s="478"/>
      <c r="C73" s="478"/>
      <c r="D73" s="321"/>
      <c r="E73" s="321"/>
      <c r="F73" s="478"/>
      <c r="G73" s="802"/>
      <c r="H73" s="802"/>
      <c r="I73" s="802"/>
      <c r="J73" s="478"/>
      <c r="K73" s="321"/>
      <c r="L73" s="321"/>
      <c r="M73" s="321"/>
      <c r="N73" s="478"/>
      <c r="O73" s="321"/>
      <c r="P73" s="321"/>
      <c r="Q73" s="321"/>
      <c r="R73" s="478"/>
      <c r="S73" s="803"/>
      <c r="T73" s="803"/>
      <c r="U73" s="803"/>
    </row>
  </sheetData>
  <printOptions/>
  <pageMargins left="0.75" right="0.75" top="1" bottom="1" header="0.5" footer="0.5"/>
  <pageSetup horizontalDpi="600" verticalDpi="600" orientation="portrait" paperSize="9" scale="39" r:id="rId1"/>
</worksheet>
</file>

<file path=xl/worksheets/sheet29.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9.140625" defaultRowHeight="12.75"/>
  <cols>
    <col min="1" max="1" width="21.00390625" style="0" customWidth="1"/>
    <col min="2" max="2" width="18.140625" style="0" customWidth="1"/>
    <col min="3" max="3" width="17.28125" style="0" customWidth="1"/>
    <col min="4" max="4" width="19.57421875" style="0" customWidth="1"/>
    <col min="5" max="5" width="17.8515625" style="0" customWidth="1"/>
    <col min="6" max="6" width="16.57421875" style="0" customWidth="1"/>
    <col min="7" max="7" width="17.00390625" style="0" customWidth="1"/>
    <col min="8" max="8" width="16.57421875" style="0" customWidth="1"/>
  </cols>
  <sheetData>
    <row r="1" spans="1:8" ht="15.75">
      <c r="A1" s="12" t="s">
        <v>149</v>
      </c>
      <c r="B1" s="3"/>
      <c r="C1" s="3"/>
      <c r="D1" s="3"/>
      <c r="E1" s="3"/>
      <c r="F1" s="3"/>
      <c r="G1" s="3"/>
      <c r="H1" s="3"/>
    </row>
    <row r="2" spans="1:8" ht="18">
      <c r="A2" s="12" t="s">
        <v>166</v>
      </c>
      <c r="B2" s="804"/>
      <c r="C2" s="804"/>
      <c r="D2" s="804"/>
      <c r="E2" s="804"/>
      <c r="F2" s="3"/>
      <c r="G2" s="3"/>
      <c r="H2" s="3"/>
    </row>
    <row r="3" spans="1:8" ht="15.75">
      <c r="A3" s="805"/>
      <c r="B3" s="805"/>
      <c r="C3" s="805"/>
      <c r="D3" s="805" t="s">
        <v>150</v>
      </c>
      <c r="E3" s="805"/>
      <c r="F3" s="805"/>
      <c r="G3" s="805" t="s">
        <v>151</v>
      </c>
      <c r="H3" s="805"/>
    </row>
    <row r="4" spans="1:8" ht="15.75">
      <c r="A4" s="1"/>
      <c r="B4" s="1"/>
      <c r="C4" s="806" t="s">
        <v>152</v>
      </c>
      <c r="D4" s="806" t="s">
        <v>153</v>
      </c>
      <c r="E4" s="806" t="s">
        <v>1016</v>
      </c>
      <c r="F4" s="806" t="s">
        <v>152</v>
      </c>
      <c r="G4" s="806" t="s">
        <v>153</v>
      </c>
      <c r="H4" s="806" t="s">
        <v>1016</v>
      </c>
    </row>
    <row r="5" spans="1:8" ht="15.75">
      <c r="A5" s="1"/>
      <c r="B5" s="1"/>
      <c r="C5" s="807" t="s">
        <v>154</v>
      </c>
      <c r="D5" s="807" t="s">
        <v>588</v>
      </c>
      <c r="E5" s="807" t="s">
        <v>588</v>
      </c>
      <c r="F5" s="807" t="s">
        <v>154</v>
      </c>
      <c r="G5" s="807" t="s">
        <v>588</v>
      </c>
      <c r="H5" s="807" t="s">
        <v>588</v>
      </c>
    </row>
    <row r="6" spans="1:8" ht="15.75">
      <c r="A6" s="9" t="s">
        <v>155</v>
      </c>
      <c r="B6" s="9"/>
      <c r="C6" s="808" t="s">
        <v>156</v>
      </c>
      <c r="D6" s="808" t="s">
        <v>157</v>
      </c>
      <c r="E6" s="807" t="s">
        <v>158</v>
      </c>
      <c r="F6" s="808" t="s">
        <v>159</v>
      </c>
      <c r="G6" s="808" t="s">
        <v>160</v>
      </c>
      <c r="H6" s="807" t="s">
        <v>161</v>
      </c>
    </row>
    <row r="7" spans="1:8" ht="15.75">
      <c r="A7" s="809">
        <v>2002</v>
      </c>
      <c r="B7" s="810" t="s">
        <v>590</v>
      </c>
      <c r="C7" s="811">
        <v>256.003</v>
      </c>
      <c r="D7" s="812">
        <v>5281.84266</v>
      </c>
      <c r="E7" s="812">
        <v>20.63195610988934</v>
      </c>
      <c r="F7" s="813">
        <v>108.622</v>
      </c>
      <c r="G7" s="813">
        <v>478.192768</v>
      </c>
      <c r="H7" s="812">
        <v>4.402356502366003</v>
      </c>
    </row>
    <row r="8" spans="1:8" ht="15.75">
      <c r="A8" s="809"/>
      <c r="B8" s="810"/>
      <c r="C8" s="811"/>
      <c r="D8" s="814"/>
      <c r="E8" s="814"/>
      <c r="F8" s="815"/>
      <c r="G8" s="816"/>
      <c r="H8" s="814"/>
    </row>
    <row r="9" spans="1:8" ht="15.75">
      <c r="A9" s="817" t="s">
        <v>162</v>
      </c>
      <c r="B9" s="810" t="s">
        <v>591</v>
      </c>
      <c r="C9" s="811">
        <v>222.813</v>
      </c>
      <c r="D9" s="812">
        <v>4633.85506</v>
      </c>
      <c r="E9" s="812">
        <v>20.79705878920889</v>
      </c>
      <c r="F9" s="815">
        <v>127.969</v>
      </c>
      <c r="G9" s="818">
        <v>440.531844</v>
      </c>
      <c r="H9" s="812">
        <v>3.4424887589963196</v>
      </c>
    </row>
    <row r="10" spans="1:8" ht="15.75">
      <c r="A10" s="819"/>
      <c r="B10" s="810" t="s">
        <v>592</v>
      </c>
      <c r="C10" s="811">
        <v>224.531</v>
      </c>
      <c r="D10" s="812">
        <v>4022.681465</v>
      </c>
      <c r="E10" s="812">
        <v>17.915929047659343</v>
      </c>
      <c r="F10" s="815">
        <v>132.801</v>
      </c>
      <c r="G10" s="818">
        <v>444.742394</v>
      </c>
      <c r="H10" s="812">
        <v>3.348938592329877</v>
      </c>
    </row>
    <row r="11" spans="1:8" ht="15.75">
      <c r="A11" s="819"/>
      <c r="B11" s="810" t="s">
        <v>593</v>
      </c>
      <c r="C11" s="811">
        <v>255.97</v>
      </c>
      <c r="D11" s="812">
        <v>4617.678393</v>
      </c>
      <c r="E11" s="812">
        <v>18.03992027581357</v>
      </c>
      <c r="F11" s="815">
        <v>140.317</v>
      </c>
      <c r="G11" s="818">
        <v>490.20441</v>
      </c>
      <c r="H11" s="812">
        <v>3.493549676803238</v>
      </c>
    </row>
    <row r="12" spans="1:8" ht="15.75">
      <c r="A12" s="819"/>
      <c r="B12" s="810" t="s">
        <v>594</v>
      </c>
      <c r="C12" s="811">
        <v>246</v>
      </c>
      <c r="D12" s="812">
        <v>7181</v>
      </c>
      <c r="E12" s="812">
        <v>29.191056910569106</v>
      </c>
      <c r="F12" s="815">
        <v>143.767</v>
      </c>
      <c r="G12" s="818">
        <v>505.614314</v>
      </c>
      <c r="H12" s="812">
        <v>3.516901055179561</v>
      </c>
    </row>
    <row r="13" spans="1:8" ht="15.75">
      <c r="A13" s="819"/>
      <c r="B13" s="810" t="s">
        <v>595</v>
      </c>
      <c r="C13" s="811">
        <v>251</v>
      </c>
      <c r="D13" s="812">
        <v>4686</v>
      </c>
      <c r="E13" s="812">
        <v>18.669322709163346</v>
      </c>
      <c r="F13" s="815">
        <v>139.362</v>
      </c>
      <c r="G13" s="818">
        <v>483.970011</v>
      </c>
      <c r="H13" s="812">
        <v>3.4727544883110175</v>
      </c>
    </row>
    <row r="14" spans="1:8" ht="15.75">
      <c r="A14" s="820"/>
      <c r="B14" s="810" t="s">
        <v>596</v>
      </c>
      <c r="C14" s="811">
        <v>246</v>
      </c>
      <c r="D14" s="812">
        <v>4888</v>
      </c>
      <c r="E14" s="812">
        <v>19.869918699186993</v>
      </c>
      <c r="F14" s="815">
        <v>138.793</v>
      </c>
      <c r="G14" s="818">
        <v>737.858735</v>
      </c>
      <c r="H14" s="812">
        <v>5.316253233232223</v>
      </c>
    </row>
    <row r="15" spans="1:8" ht="15.75">
      <c r="A15" s="821"/>
      <c r="B15" s="810" t="s">
        <v>597</v>
      </c>
      <c r="C15" s="815">
        <v>252.4</v>
      </c>
      <c r="D15" s="813">
        <v>6753</v>
      </c>
      <c r="E15" s="813">
        <v>26.75515055467512</v>
      </c>
      <c r="F15" s="815">
        <v>140</v>
      </c>
      <c r="G15" s="818">
        <v>491</v>
      </c>
      <c r="H15" s="813">
        <v>3.507142857142857</v>
      </c>
    </row>
    <row r="16" spans="1:8" ht="15.75">
      <c r="A16" s="821"/>
      <c r="B16" s="810" t="s">
        <v>598</v>
      </c>
      <c r="C16" s="815">
        <v>251.4</v>
      </c>
      <c r="D16" s="813">
        <v>5444</v>
      </c>
      <c r="E16" s="813">
        <v>21.654733492442322</v>
      </c>
      <c r="F16" s="815">
        <v>139</v>
      </c>
      <c r="G16" s="818">
        <v>496</v>
      </c>
      <c r="H16" s="813">
        <v>3.568345323741007</v>
      </c>
    </row>
    <row r="17" spans="1:8" ht="15.75">
      <c r="A17" s="821"/>
      <c r="B17" s="810" t="s">
        <v>599</v>
      </c>
      <c r="C17" s="815">
        <v>251.6</v>
      </c>
      <c r="D17" s="813">
        <v>4948</v>
      </c>
      <c r="E17" s="813">
        <v>19.666136724960253</v>
      </c>
      <c r="F17" s="815">
        <v>137</v>
      </c>
      <c r="G17" s="818">
        <v>483</v>
      </c>
      <c r="H17" s="813">
        <v>3.5255474452554743</v>
      </c>
    </row>
    <row r="18" spans="1:8" ht="15.75">
      <c r="A18" s="821"/>
      <c r="B18" s="810" t="s">
        <v>600</v>
      </c>
      <c r="C18" s="815">
        <v>273.6</v>
      </c>
      <c r="D18" s="813">
        <v>5700</v>
      </c>
      <c r="E18" s="813">
        <v>20.833333333333332</v>
      </c>
      <c r="F18" s="815">
        <v>142</v>
      </c>
      <c r="G18" s="818">
        <v>519</v>
      </c>
      <c r="H18" s="813">
        <v>3.6549295774647885</v>
      </c>
    </row>
    <row r="19" spans="1:8" ht="15.75">
      <c r="A19" s="821"/>
      <c r="B19" s="810" t="s">
        <v>601</v>
      </c>
      <c r="C19" s="815">
        <v>239.9</v>
      </c>
      <c r="D19" s="813">
        <v>4114</v>
      </c>
      <c r="E19" s="813">
        <v>17.148812005002085</v>
      </c>
      <c r="F19" s="815">
        <v>139.3</v>
      </c>
      <c r="G19" s="818">
        <v>530</v>
      </c>
      <c r="H19" s="813">
        <v>3.804737975592247</v>
      </c>
    </row>
    <row r="20" spans="1:8" ht="15.75">
      <c r="A20" s="821"/>
      <c r="B20" s="810" t="s">
        <v>590</v>
      </c>
      <c r="C20" s="815">
        <v>263.1</v>
      </c>
      <c r="D20" s="813">
        <v>5162</v>
      </c>
      <c r="E20" s="813">
        <v>19.61991638160395</v>
      </c>
      <c r="F20" s="815">
        <v>146</v>
      </c>
      <c r="G20" s="818">
        <v>575</v>
      </c>
      <c r="H20" s="813">
        <v>3.9383561643835616</v>
      </c>
    </row>
    <row r="21" spans="1:8" ht="15.75">
      <c r="A21" s="821"/>
      <c r="B21" s="822"/>
      <c r="C21" s="815"/>
      <c r="D21" s="813"/>
      <c r="E21" s="813"/>
      <c r="F21" s="815"/>
      <c r="G21" s="818"/>
      <c r="H21" s="813"/>
    </row>
    <row r="22" spans="1:8" ht="15.75">
      <c r="A22" s="817" t="s">
        <v>1127</v>
      </c>
      <c r="B22" s="810" t="s">
        <v>591</v>
      </c>
      <c r="C22" s="815">
        <v>209.3</v>
      </c>
      <c r="D22" s="813">
        <v>4365</v>
      </c>
      <c r="E22" s="813">
        <v>20.85523172479694</v>
      </c>
      <c r="F22" s="815">
        <v>138</v>
      </c>
      <c r="G22" s="818">
        <v>474</v>
      </c>
      <c r="H22" s="813">
        <v>3.4347826086956523</v>
      </c>
    </row>
    <row r="23" spans="1:8" ht="15.75">
      <c r="A23" s="817"/>
      <c r="B23" s="810" t="s">
        <v>592</v>
      </c>
      <c r="C23" s="815">
        <v>225.6</v>
      </c>
      <c r="D23" s="813">
        <v>4298</v>
      </c>
      <c r="E23" s="813">
        <v>19.05141843971631</v>
      </c>
      <c r="F23" s="815">
        <v>139.7</v>
      </c>
      <c r="G23" s="818">
        <v>499</v>
      </c>
      <c r="H23" s="813">
        <v>3.5719398711524697</v>
      </c>
    </row>
    <row r="24" spans="1:8" ht="18">
      <c r="A24" s="823"/>
      <c r="B24" s="810" t="s">
        <v>593</v>
      </c>
      <c r="C24" s="815">
        <f>270071/1000</f>
        <v>270.071</v>
      </c>
      <c r="D24" s="813">
        <f>5784074220/1000000</f>
        <v>5784.07422</v>
      </c>
      <c r="E24" s="813">
        <v>21.41686526876266</v>
      </c>
      <c r="F24" s="815">
        <f>145458/1000</f>
        <v>145.458</v>
      </c>
      <c r="G24" s="818">
        <f>583032818/1000000</f>
        <v>583.032818</v>
      </c>
      <c r="H24" s="813">
        <v>4.008255427683593</v>
      </c>
    </row>
    <row r="25" spans="1:8" ht="18">
      <c r="A25" s="824"/>
      <c r="B25" s="810" t="s">
        <v>594</v>
      </c>
      <c r="C25" s="815">
        <v>235.08</v>
      </c>
      <c r="D25" s="813">
        <v>6024.11</v>
      </c>
      <c r="E25" s="813">
        <v>25.625786966139184</v>
      </c>
      <c r="F25" s="825">
        <v>146.48</v>
      </c>
      <c r="G25" s="826">
        <v>598.66</v>
      </c>
      <c r="H25" s="813">
        <v>4.086974330966685</v>
      </c>
    </row>
    <row r="26" spans="1:8" ht="18">
      <c r="A26" s="824"/>
      <c r="B26" s="810" t="s">
        <v>595</v>
      </c>
      <c r="C26" s="815">
        <v>248.42</v>
      </c>
      <c r="D26" s="813">
        <v>4973.49</v>
      </c>
      <c r="E26" s="813">
        <v>20.02048949359955</v>
      </c>
      <c r="F26" s="825">
        <v>144.43</v>
      </c>
      <c r="G26" s="826">
        <v>639.2</v>
      </c>
      <c r="H26" s="813">
        <v>4.425673336564426</v>
      </c>
    </row>
    <row r="27" spans="1:8" ht="18">
      <c r="A27" s="824"/>
      <c r="B27" s="810" t="s">
        <v>596</v>
      </c>
      <c r="C27" s="815">
        <v>261.14</v>
      </c>
      <c r="D27" s="813">
        <v>5570.92</v>
      </c>
      <c r="E27" s="813">
        <v>21.33307804242935</v>
      </c>
      <c r="F27" s="825">
        <v>146.73</v>
      </c>
      <c r="G27" s="826">
        <v>656.03</v>
      </c>
      <c r="H27" s="813">
        <v>4.471001158590608</v>
      </c>
    </row>
    <row r="28" spans="1:8" ht="18">
      <c r="A28" s="824"/>
      <c r="B28" s="810" t="s">
        <v>597</v>
      </c>
      <c r="C28" s="815">
        <v>255.8</v>
      </c>
      <c r="D28" s="813">
        <v>5639.86</v>
      </c>
      <c r="E28" s="813">
        <v>22.04792806880375</v>
      </c>
      <c r="F28" s="825">
        <v>146.43</v>
      </c>
      <c r="G28" s="826">
        <v>779.03</v>
      </c>
      <c r="H28" s="813">
        <v>5.320152974117326</v>
      </c>
    </row>
    <row r="29" spans="1:8" ht="18">
      <c r="A29" s="824"/>
      <c r="B29" s="810" t="s">
        <v>598</v>
      </c>
      <c r="C29" s="815">
        <v>264.74</v>
      </c>
      <c r="D29" s="813">
        <v>4434.33</v>
      </c>
      <c r="E29" s="813">
        <v>16.74975447608975</v>
      </c>
      <c r="F29" s="825">
        <v>137.71</v>
      </c>
      <c r="G29" s="826">
        <v>653.23</v>
      </c>
      <c r="H29" s="813">
        <v>4.743518989180161</v>
      </c>
    </row>
    <row r="30" spans="1:8" ht="18">
      <c r="A30" s="824"/>
      <c r="B30" s="810" t="s">
        <v>599</v>
      </c>
      <c r="C30" s="815">
        <v>216.6</v>
      </c>
      <c r="D30" s="813">
        <v>3752.37</v>
      </c>
      <c r="E30" s="813">
        <v>17.323961218836565</v>
      </c>
      <c r="F30" s="825">
        <v>118.82</v>
      </c>
      <c r="G30" s="826">
        <v>558.87</v>
      </c>
      <c r="H30" s="813">
        <v>4.703501094091904</v>
      </c>
    </row>
    <row r="31" spans="1:8" ht="15.75">
      <c r="A31" s="35"/>
      <c r="B31" s="810" t="s">
        <v>600</v>
      </c>
      <c r="C31" s="815">
        <v>274.21</v>
      </c>
      <c r="D31" s="813">
        <v>5413.08</v>
      </c>
      <c r="E31" s="813">
        <v>19.740636738266293</v>
      </c>
      <c r="F31" s="825">
        <v>135.98</v>
      </c>
      <c r="G31" s="826">
        <v>641.37</v>
      </c>
      <c r="H31" s="813">
        <v>4.716649507280483</v>
      </c>
    </row>
    <row r="32" spans="1:8" ht="15.75">
      <c r="A32" s="35"/>
      <c r="B32" s="810" t="s">
        <v>601</v>
      </c>
      <c r="C32" s="815">
        <v>232.6</v>
      </c>
      <c r="D32" s="813">
        <v>4800</v>
      </c>
      <c r="E32" s="813">
        <v>20.63628546861565</v>
      </c>
      <c r="F32" s="825">
        <v>96.9</v>
      </c>
      <c r="G32" s="826">
        <v>595</v>
      </c>
      <c r="H32" s="813">
        <v>6.140350877192982</v>
      </c>
    </row>
    <row r="33" spans="1:8" ht="15.75">
      <c r="A33" s="35"/>
      <c r="B33" s="810" t="s">
        <v>590</v>
      </c>
      <c r="C33" s="815">
        <v>276.7</v>
      </c>
      <c r="D33" s="813">
        <v>5476</v>
      </c>
      <c r="E33" s="813">
        <v>19.790386700397544</v>
      </c>
      <c r="F33" s="825">
        <v>152.6</v>
      </c>
      <c r="G33" s="826">
        <v>781</v>
      </c>
      <c r="H33" s="813">
        <v>5.117955439056357</v>
      </c>
    </row>
    <row r="34" spans="1:8" ht="15.75">
      <c r="A34" s="35"/>
      <c r="B34" s="810"/>
      <c r="C34" s="815"/>
      <c r="D34" s="813"/>
      <c r="E34" s="813"/>
      <c r="F34" s="825"/>
      <c r="G34" s="826"/>
      <c r="H34" s="813"/>
    </row>
    <row r="35" spans="1:8" ht="15.75">
      <c r="A35" s="817" t="s">
        <v>1128</v>
      </c>
      <c r="B35" s="810" t="s">
        <v>591</v>
      </c>
      <c r="C35" s="815">
        <v>214.3</v>
      </c>
      <c r="D35" s="813">
        <v>4806</v>
      </c>
      <c r="E35" s="813">
        <v>22.426504899673354</v>
      </c>
      <c r="F35" s="825">
        <v>145.9</v>
      </c>
      <c r="G35" s="826">
        <v>671</v>
      </c>
      <c r="H35" s="813">
        <v>4.599040438656614</v>
      </c>
    </row>
    <row r="36" spans="1:8" ht="15.75">
      <c r="A36" s="817"/>
      <c r="B36" s="810" t="s">
        <v>592</v>
      </c>
      <c r="C36" s="815">
        <v>229.5</v>
      </c>
      <c r="D36" s="813">
        <v>5320</v>
      </c>
      <c r="E36" s="813">
        <v>23.18082788671024</v>
      </c>
      <c r="F36" s="825">
        <v>145.3</v>
      </c>
      <c r="G36" s="826">
        <v>783</v>
      </c>
      <c r="H36" s="813">
        <v>5.388850653819683</v>
      </c>
    </row>
    <row r="37" spans="1:8" ht="18">
      <c r="A37" s="823"/>
      <c r="B37" s="810" t="s">
        <v>593</v>
      </c>
      <c r="C37" s="815">
        <v>240.5</v>
      </c>
      <c r="D37" s="813">
        <v>4222</v>
      </c>
      <c r="E37" s="813">
        <v>17.555093555093556</v>
      </c>
      <c r="F37" s="825">
        <v>124.1</v>
      </c>
      <c r="G37" s="826">
        <v>562</v>
      </c>
      <c r="H37" s="813">
        <v>4.528605962933119</v>
      </c>
    </row>
    <row r="38" spans="1:8" ht="18">
      <c r="A38" s="823"/>
      <c r="B38" s="810" t="s">
        <v>594</v>
      </c>
      <c r="C38" s="815">
        <v>259.3</v>
      </c>
      <c r="D38" s="813">
        <v>4756</v>
      </c>
      <c r="E38" s="813">
        <v>18.341689163131505</v>
      </c>
      <c r="F38" s="825">
        <v>152.6</v>
      </c>
      <c r="G38" s="826">
        <v>714</v>
      </c>
      <c r="H38" s="813">
        <v>4.678899082568807</v>
      </c>
    </row>
    <row r="39" spans="1:8" ht="18">
      <c r="A39" s="823"/>
      <c r="B39" s="810" t="s">
        <v>595</v>
      </c>
      <c r="C39" s="815">
        <v>241.4</v>
      </c>
      <c r="D39" s="813">
        <v>4579</v>
      </c>
      <c r="E39" s="813">
        <v>18.968516984258493</v>
      </c>
      <c r="F39" s="825">
        <v>153.8</v>
      </c>
      <c r="G39" s="826">
        <v>691</v>
      </c>
      <c r="H39" s="813">
        <v>4.492847854356307</v>
      </c>
    </row>
    <row r="40" spans="1:8" ht="18">
      <c r="A40" s="823"/>
      <c r="B40" s="810" t="s">
        <v>596</v>
      </c>
      <c r="C40" s="815">
        <v>256.8</v>
      </c>
      <c r="D40" s="813">
        <v>5485</v>
      </c>
      <c r="E40" s="813">
        <v>21.359034267912772</v>
      </c>
      <c r="F40" s="825">
        <v>156.1</v>
      </c>
      <c r="G40" s="826">
        <v>698</v>
      </c>
      <c r="H40" s="813">
        <v>4.47149263292761</v>
      </c>
    </row>
    <row r="41" spans="1:8" ht="18">
      <c r="A41" s="823"/>
      <c r="B41" s="810" t="s">
        <v>597</v>
      </c>
      <c r="C41" s="815">
        <v>181</v>
      </c>
      <c r="D41" s="813">
        <v>3789</v>
      </c>
      <c r="E41" s="813">
        <v>20.933701657458563</v>
      </c>
      <c r="F41" s="825">
        <v>150.4</v>
      </c>
      <c r="G41" s="826">
        <v>638</v>
      </c>
      <c r="H41" s="813">
        <v>4.242021276595745</v>
      </c>
    </row>
    <row r="42" spans="1:8" ht="18">
      <c r="A42" s="823"/>
      <c r="B42" s="810" t="s">
        <v>598</v>
      </c>
      <c r="C42" s="813">
        <v>370.9</v>
      </c>
      <c r="D42" s="813">
        <v>7612</v>
      </c>
      <c r="E42" s="813">
        <v>20.52305203558911</v>
      </c>
      <c r="F42" s="813">
        <v>272.1</v>
      </c>
      <c r="G42" s="827">
        <v>1262</v>
      </c>
      <c r="H42" s="813">
        <v>4.638000735023888</v>
      </c>
    </row>
    <row r="43" spans="1:8" ht="18">
      <c r="A43" s="823"/>
      <c r="B43" s="810" t="s">
        <v>599</v>
      </c>
      <c r="C43" s="813">
        <v>190.4</v>
      </c>
      <c r="D43" s="813">
        <v>4073</v>
      </c>
      <c r="E43" s="813">
        <v>21.391806722689076</v>
      </c>
      <c r="F43" s="813">
        <v>150.2</v>
      </c>
      <c r="G43" s="826">
        <v>705</v>
      </c>
      <c r="H43" s="813">
        <v>4.693741677762983</v>
      </c>
    </row>
    <row r="44" spans="1:8" ht="18">
      <c r="A44" s="823"/>
      <c r="B44" s="810" t="s">
        <v>600</v>
      </c>
      <c r="C44" s="813">
        <v>254.1</v>
      </c>
      <c r="D44" s="813">
        <v>5129</v>
      </c>
      <c r="E44" s="813">
        <v>20.18496654860291</v>
      </c>
      <c r="F44" s="813">
        <v>160</v>
      </c>
      <c r="G44" s="826">
        <v>847</v>
      </c>
      <c r="H44" s="813">
        <v>5.29375</v>
      </c>
    </row>
    <row r="45" spans="1:8" ht="18">
      <c r="A45" s="823"/>
      <c r="B45" s="810" t="s">
        <v>601</v>
      </c>
      <c r="C45" s="813">
        <v>254.7</v>
      </c>
      <c r="D45" s="813">
        <v>5282</v>
      </c>
      <c r="E45" s="813">
        <v>20.738123282292893</v>
      </c>
      <c r="F45" s="813">
        <v>160</v>
      </c>
      <c r="G45" s="826">
        <v>776</v>
      </c>
      <c r="H45" s="813">
        <v>4.85</v>
      </c>
    </row>
    <row r="46" spans="1:8" ht="15.75">
      <c r="A46" s="70"/>
      <c r="B46" s="810" t="s">
        <v>590</v>
      </c>
      <c r="C46" s="813">
        <v>265.5</v>
      </c>
      <c r="D46" s="813">
        <v>6538</v>
      </c>
      <c r="E46" s="813">
        <v>24.625235404896422</v>
      </c>
      <c r="F46" s="813">
        <v>167.1</v>
      </c>
      <c r="G46" s="813">
        <v>1203</v>
      </c>
      <c r="H46" s="813">
        <v>7.199281867145422</v>
      </c>
    </row>
    <row r="47" spans="1:8" ht="18">
      <c r="A47" s="823"/>
      <c r="B47" s="823"/>
      <c r="C47" s="828"/>
      <c r="D47" s="828"/>
      <c r="E47" s="828"/>
      <c r="F47" s="828"/>
      <c r="G47" s="828"/>
      <c r="H47" s="828"/>
    </row>
    <row r="48" spans="1:8" ht="15.75">
      <c r="A48" s="817" t="s">
        <v>1129</v>
      </c>
      <c r="B48" s="810" t="s">
        <v>591</v>
      </c>
      <c r="C48" s="813">
        <v>211.6</v>
      </c>
      <c r="D48" s="813">
        <v>4880</v>
      </c>
      <c r="E48" s="813">
        <v>23.062381852551987</v>
      </c>
      <c r="F48" s="813">
        <v>159</v>
      </c>
      <c r="G48" s="813">
        <v>812</v>
      </c>
      <c r="H48" s="813">
        <v>5.1069182389937104</v>
      </c>
    </row>
    <row r="49" spans="1:8" ht="15.75">
      <c r="A49" s="4"/>
      <c r="B49" s="810" t="s">
        <v>592</v>
      </c>
      <c r="C49" s="20">
        <v>221.7</v>
      </c>
      <c r="D49" s="20">
        <v>3765</v>
      </c>
      <c r="E49" s="20">
        <v>16.982408660351826</v>
      </c>
      <c r="F49" s="20">
        <v>157</v>
      </c>
      <c r="G49" s="20">
        <v>753</v>
      </c>
      <c r="H49" s="20">
        <v>4.796178343949045</v>
      </c>
    </row>
    <row r="50" spans="1:8" ht="15.75">
      <c r="A50" s="7"/>
      <c r="B50" s="829" t="s">
        <v>593</v>
      </c>
      <c r="C50" s="34">
        <v>276.9</v>
      </c>
      <c r="D50" s="34">
        <v>5142</v>
      </c>
      <c r="E50" s="34">
        <v>18.569880823401952</v>
      </c>
      <c r="F50" s="34">
        <v>171.7</v>
      </c>
      <c r="G50" s="34">
        <v>911</v>
      </c>
      <c r="H50" s="34">
        <v>5.305765870704718</v>
      </c>
    </row>
    <row r="51" spans="1:8" ht="15.75">
      <c r="A51" s="35" t="s">
        <v>163</v>
      </c>
      <c r="B51" s="822"/>
      <c r="C51" s="830"/>
      <c r="D51" s="831"/>
      <c r="E51" s="832"/>
      <c r="F51" s="833"/>
      <c r="G51" s="834"/>
      <c r="H51" s="832"/>
    </row>
    <row r="52" spans="1:8" ht="15.75">
      <c r="A52" s="35" t="s">
        <v>164</v>
      </c>
      <c r="B52" s="822"/>
      <c r="C52" s="830"/>
      <c r="D52" s="831"/>
      <c r="E52" s="832"/>
      <c r="F52" s="833"/>
      <c r="G52" s="834"/>
      <c r="H52" s="832"/>
    </row>
    <row r="53" spans="1:8" ht="15.75">
      <c r="A53" s="3" t="s">
        <v>165</v>
      </c>
      <c r="B53" s="835"/>
      <c r="C53" s="836"/>
      <c r="D53" s="837"/>
      <c r="E53" s="838"/>
      <c r="F53" s="836"/>
      <c r="G53" s="838"/>
      <c r="H53" s="838"/>
    </row>
  </sheetData>
  <printOptions/>
  <pageMargins left="0.75" right="0.75" top="1" bottom="1" header="0.5" footer="0.5"/>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W82"/>
  <sheetViews>
    <sheetView workbookViewId="0" topLeftCell="A1">
      <selection activeCell="A1" sqref="A1"/>
    </sheetView>
  </sheetViews>
  <sheetFormatPr defaultColWidth="9.140625" defaultRowHeight="12.75"/>
  <cols>
    <col min="1" max="1" width="41.00390625" style="0" customWidth="1"/>
    <col min="2" max="2" width="12.00390625" style="0" customWidth="1"/>
    <col min="3" max="3" width="11.28125" style="0" customWidth="1"/>
    <col min="4" max="4" width="12.140625" style="0" customWidth="1"/>
    <col min="5" max="5" width="10.7109375" style="0" customWidth="1"/>
    <col min="6" max="6" width="3.00390625" style="0" customWidth="1"/>
    <col min="7" max="7" width="12.140625" style="0" customWidth="1"/>
    <col min="8" max="8" width="11.7109375" style="0" customWidth="1"/>
    <col min="9" max="9" width="11.421875" style="0" customWidth="1"/>
    <col min="10" max="10" width="12.28125" style="0" customWidth="1"/>
    <col min="11" max="11" width="12.00390625" style="0" customWidth="1"/>
    <col min="12" max="12" width="11.57421875" style="0" customWidth="1"/>
    <col min="13" max="13" width="11.8515625" style="0" customWidth="1"/>
    <col min="14" max="14" width="12.140625" style="0" customWidth="1"/>
    <col min="15" max="15" width="11.421875" style="0" customWidth="1"/>
    <col min="16" max="16" width="11.7109375" style="0" customWidth="1"/>
    <col min="17" max="17" width="12.57421875" style="0" customWidth="1"/>
    <col min="18" max="18" width="13.140625" style="0" customWidth="1"/>
    <col min="19" max="19" width="2.8515625" style="0" customWidth="1"/>
    <col min="20" max="20" width="11.57421875" style="0" customWidth="1"/>
    <col min="21" max="21" width="11.421875" style="0" customWidth="1"/>
    <col min="22" max="22" width="11.28125" style="0" customWidth="1"/>
    <col min="23" max="23" width="11.7109375" style="0" customWidth="1"/>
  </cols>
  <sheetData>
    <row r="1" spans="1:23" ht="15.75">
      <c r="A1" s="12" t="s">
        <v>674</v>
      </c>
      <c r="B1" s="3"/>
      <c r="C1" s="3"/>
      <c r="D1" s="3"/>
      <c r="E1" s="3"/>
      <c r="F1" s="3"/>
      <c r="G1" s="3"/>
      <c r="H1" s="3"/>
      <c r="I1" s="3"/>
      <c r="J1" s="3"/>
      <c r="K1" s="3"/>
      <c r="L1" s="3"/>
      <c r="M1" s="3"/>
      <c r="N1" s="3"/>
      <c r="O1" s="3"/>
      <c r="P1" s="3"/>
      <c r="Q1" s="3"/>
      <c r="R1" s="3"/>
      <c r="S1" s="2"/>
      <c r="T1" s="2"/>
      <c r="U1" s="2"/>
      <c r="V1" s="2"/>
      <c r="W1" s="2"/>
    </row>
    <row r="2" spans="1:23" ht="15.75">
      <c r="A2" s="12" t="s">
        <v>675</v>
      </c>
      <c r="B2" s="3"/>
      <c r="C2" s="3"/>
      <c r="D2" s="3"/>
      <c r="E2" s="3"/>
      <c r="F2" s="3"/>
      <c r="G2" s="3"/>
      <c r="H2" s="3"/>
      <c r="I2" s="3"/>
      <c r="J2" s="3"/>
      <c r="K2" s="3"/>
      <c r="L2" s="3"/>
      <c r="M2" s="3"/>
      <c r="N2" s="3"/>
      <c r="O2" s="3"/>
      <c r="P2" s="3"/>
      <c r="Q2" s="3"/>
      <c r="R2" s="3"/>
      <c r="S2" s="2"/>
      <c r="T2" s="2"/>
      <c r="U2" s="2"/>
      <c r="V2" s="2"/>
      <c r="W2" s="2"/>
    </row>
    <row r="3" spans="1:23" ht="15.75">
      <c r="A3" s="5" t="s">
        <v>588</v>
      </c>
      <c r="B3" s="6"/>
      <c r="C3" s="6"/>
      <c r="D3" s="6"/>
      <c r="E3" s="6"/>
      <c r="F3" s="6"/>
      <c r="G3" s="3"/>
      <c r="H3" s="3"/>
      <c r="I3" s="3"/>
      <c r="J3" s="3"/>
      <c r="K3" s="3"/>
      <c r="L3" s="3"/>
      <c r="M3" s="3"/>
      <c r="N3" s="3"/>
      <c r="O3" s="3"/>
      <c r="P3" s="3"/>
      <c r="Q3" s="3"/>
      <c r="S3" s="7"/>
      <c r="T3" s="2"/>
      <c r="U3" s="2"/>
      <c r="V3" s="2"/>
      <c r="W3" s="2"/>
    </row>
    <row r="4" spans="1:23" ht="15.75">
      <c r="A4" s="8"/>
      <c r="B4" s="1">
        <v>2001</v>
      </c>
      <c r="C4" s="1">
        <v>2002</v>
      </c>
      <c r="D4" s="1">
        <v>2003</v>
      </c>
      <c r="E4" s="1">
        <v>2004</v>
      </c>
      <c r="F4" s="46"/>
      <c r="G4" s="37"/>
      <c r="H4" s="37"/>
      <c r="I4" s="37"/>
      <c r="J4" s="37"/>
      <c r="K4" s="37"/>
      <c r="L4" s="1144">
        <v>2005</v>
      </c>
      <c r="M4" s="1144"/>
      <c r="N4" s="37"/>
      <c r="O4" s="37"/>
      <c r="P4" s="37"/>
      <c r="Q4" s="37"/>
      <c r="R4" s="37"/>
      <c r="S4" s="2"/>
      <c r="T4" s="37">
        <v>2006</v>
      </c>
      <c r="U4" s="37"/>
      <c r="V4" s="37"/>
      <c r="W4" s="37"/>
    </row>
    <row r="5" spans="1:23" ht="15.75">
      <c r="A5" s="9" t="s">
        <v>676</v>
      </c>
      <c r="B5" s="38" t="s">
        <v>590</v>
      </c>
      <c r="C5" s="38" t="s">
        <v>590</v>
      </c>
      <c r="D5" s="38" t="s">
        <v>590</v>
      </c>
      <c r="E5" s="38" t="s">
        <v>590</v>
      </c>
      <c r="F5" s="47"/>
      <c r="G5" s="38" t="s">
        <v>591</v>
      </c>
      <c r="H5" s="38" t="s">
        <v>592</v>
      </c>
      <c r="I5" s="38" t="s">
        <v>593</v>
      </c>
      <c r="J5" s="38" t="s">
        <v>594</v>
      </c>
      <c r="K5" s="38" t="s">
        <v>595</v>
      </c>
      <c r="L5" s="38" t="s">
        <v>596</v>
      </c>
      <c r="M5" s="38" t="s">
        <v>597</v>
      </c>
      <c r="N5" s="38" t="s">
        <v>598</v>
      </c>
      <c r="O5" s="38" t="s">
        <v>599</v>
      </c>
      <c r="P5" s="38" t="s">
        <v>600</v>
      </c>
      <c r="Q5" s="38" t="s">
        <v>601</v>
      </c>
      <c r="R5" s="38" t="s">
        <v>590</v>
      </c>
      <c r="S5" s="7"/>
      <c r="T5" s="38" t="s">
        <v>591</v>
      </c>
      <c r="U5" s="38" t="s">
        <v>592</v>
      </c>
      <c r="V5" s="38" t="s">
        <v>593</v>
      </c>
      <c r="W5" s="38" t="s">
        <v>594</v>
      </c>
    </row>
    <row r="6" spans="1:23" ht="15.75">
      <c r="A6" s="12" t="s">
        <v>602</v>
      </c>
      <c r="B6" s="13">
        <v>43105.21755918</v>
      </c>
      <c r="C6" s="13">
        <v>31066.385538829996</v>
      </c>
      <c r="D6" s="13">
        <v>24986.803967199998</v>
      </c>
      <c r="E6" s="13">
        <v>25223.881581970003</v>
      </c>
      <c r="F6" s="13"/>
      <c r="G6" s="13">
        <v>27438.93706856</v>
      </c>
      <c r="H6" s="13">
        <v>27726.03506856</v>
      </c>
      <c r="I6" s="13">
        <v>28881.0735248</v>
      </c>
      <c r="J6" s="13">
        <v>28152.146381610004</v>
      </c>
      <c r="K6" s="13">
        <v>33225.134672939996</v>
      </c>
      <c r="L6" s="13">
        <v>33007.38601394</v>
      </c>
      <c r="M6" s="13">
        <v>34638.69174061</v>
      </c>
      <c r="N6" s="13">
        <v>35248.696474610006</v>
      </c>
      <c r="O6" s="13">
        <v>34499.8204841</v>
      </c>
      <c r="P6" s="13">
        <v>36016.02854364</v>
      </c>
      <c r="Q6" s="14">
        <v>36111.79482764</v>
      </c>
      <c r="R6" s="13">
        <v>35794.13931163</v>
      </c>
      <c r="T6" s="13">
        <v>35925.47977063</v>
      </c>
      <c r="U6" s="13">
        <v>36934.83560265</v>
      </c>
      <c r="V6" s="16">
        <v>36304.05489324</v>
      </c>
      <c r="W6" s="13">
        <v>37788.11012923999</v>
      </c>
    </row>
    <row r="7" spans="1:23" ht="15.75">
      <c r="A7" s="48" t="s">
        <v>603</v>
      </c>
      <c r="B7" s="49">
        <v>43661.464123</v>
      </c>
      <c r="C7" s="49">
        <v>31729.972794999998</v>
      </c>
      <c r="D7" s="49">
        <v>25654.642739</v>
      </c>
      <c r="E7" s="49">
        <v>25982.169494</v>
      </c>
      <c r="F7" s="49"/>
      <c r="G7" s="49">
        <v>28218.754661</v>
      </c>
      <c r="H7" s="49">
        <v>28442.968812</v>
      </c>
      <c r="I7" s="49">
        <v>29639.74219513</v>
      </c>
      <c r="J7" s="49">
        <v>28893.972500000003</v>
      </c>
      <c r="K7" s="49">
        <v>33973.870307</v>
      </c>
      <c r="L7" s="49">
        <v>34147.872899</v>
      </c>
      <c r="M7" s="49">
        <v>35924.974782</v>
      </c>
      <c r="N7" s="49">
        <v>36740.000399000004</v>
      </c>
      <c r="O7" s="49">
        <v>36542.544026999996</v>
      </c>
      <c r="P7" s="50">
        <v>37650.418587</v>
      </c>
      <c r="Q7" s="50">
        <v>37751.861343</v>
      </c>
      <c r="R7" s="14">
        <v>37606.425912</v>
      </c>
      <c r="S7" s="2"/>
      <c r="T7" s="51">
        <v>38550.701654000004</v>
      </c>
      <c r="U7" s="14">
        <v>39151.556810999995</v>
      </c>
      <c r="V7" s="14">
        <v>38745.926696999995</v>
      </c>
      <c r="W7" s="15">
        <v>40349.73308299999</v>
      </c>
    </row>
    <row r="8" spans="1:23" ht="15.75">
      <c r="A8" s="22" t="s">
        <v>677</v>
      </c>
      <c r="B8" s="49">
        <v>41183.629123</v>
      </c>
      <c r="C8" s="49">
        <v>29927.633794999998</v>
      </c>
      <c r="D8" s="49">
        <v>23716.971739</v>
      </c>
      <c r="E8" s="49">
        <v>24203.219494</v>
      </c>
      <c r="F8" s="49"/>
      <c r="G8" s="49">
        <v>26098.680661</v>
      </c>
      <c r="H8" s="49">
        <v>26259.561812</v>
      </c>
      <c r="I8" s="49">
        <v>27449.10819513</v>
      </c>
      <c r="J8" s="49">
        <v>26722.377500000002</v>
      </c>
      <c r="K8" s="49">
        <v>31762.493307</v>
      </c>
      <c r="L8" s="49">
        <v>31991.911899</v>
      </c>
      <c r="M8" s="49">
        <v>33500.248781999995</v>
      </c>
      <c r="N8" s="49">
        <v>33910.456399</v>
      </c>
      <c r="O8" s="49">
        <v>33548.743027</v>
      </c>
      <c r="P8" s="49">
        <v>34557.572587</v>
      </c>
      <c r="Q8" s="49">
        <v>34758.548342999995</v>
      </c>
      <c r="R8" s="19">
        <v>34613.502911999996</v>
      </c>
      <c r="S8" s="2"/>
      <c r="T8" s="19">
        <v>36137.92765400001</v>
      </c>
      <c r="U8" s="19">
        <v>36446.399810999996</v>
      </c>
      <c r="V8" s="20">
        <v>36537.750696999996</v>
      </c>
      <c r="W8" s="19">
        <v>37752.22008299999</v>
      </c>
    </row>
    <row r="9" spans="1:23" ht="15.75">
      <c r="A9" s="22" t="s">
        <v>678</v>
      </c>
      <c r="B9" s="49">
        <v>2477.835</v>
      </c>
      <c r="C9" s="49">
        <v>1802.3390000000002</v>
      </c>
      <c r="D9" s="49">
        <v>1937.6709999999998</v>
      </c>
      <c r="E9" s="49">
        <v>1778.95</v>
      </c>
      <c r="F9" s="49"/>
      <c r="G9" s="49">
        <v>2120.074</v>
      </c>
      <c r="H9" s="49">
        <v>2183.407</v>
      </c>
      <c r="I9" s="49">
        <v>2190.634</v>
      </c>
      <c r="J9" s="49">
        <v>2171.595</v>
      </c>
      <c r="K9" s="49">
        <v>2211.377</v>
      </c>
      <c r="L9" s="49">
        <v>2155.961</v>
      </c>
      <c r="M9" s="49">
        <v>2424.7259999999997</v>
      </c>
      <c r="N9" s="49">
        <v>2829.544</v>
      </c>
      <c r="O9" s="49">
        <v>2993.8010000000004</v>
      </c>
      <c r="P9" s="50">
        <v>3092.846</v>
      </c>
      <c r="Q9" s="50">
        <v>2993.313</v>
      </c>
      <c r="R9" s="14">
        <v>2992.9230000000002</v>
      </c>
      <c r="S9" s="2"/>
      <c r="T9" s="14">
        <v>2412.774</v>
      </c>
      <c r="U9" s="14">
        <v>2705.157</v>
      </c>
      <c r="V9" s="39">
        <v>2208.176</v>
      </c>
      <c r="W9" s="19">
        <v>2597.513</v>
      </c>
    </row>
    <row r="10" spans="1:23" ht="15.75">
      <c r="A10" s="48" t="s">
        <v>612</v>
      </c>
      <c r="B10" s="49">
        <v>556.24656382</v>
      </c>
      <c r="C10" s="49">
        <v>663.5872561699999</v>
      </c>
      <c r="D10" s="49">
        <v>667.8387718</v>
      </c>
      <c r="E10" s="49">
        <v>758.28791203</v>
      </c>
      <c r="F10" s="49"/>
      <c r="G10" s="49">
        <v>779.81759244</v>
      </c>
      <c r="H10" s="49">
        <v>716.93374344</v>
      </c>
      <c r="I10" s="49">
        <v>758.66867033</v>
      </c>
      <c r="J10" s="49">
        <v>741.82611839</v>
      </c>
      <c r="K10" s="49">
        <v>748.7356340599999</v>
      </c>
      <c r="L10" s="49">
        <v>1140.4868850599998</v>
      </c>
      <c r="M10" s="49">
        <v>1286.28304139</v>
      </c>
      <c r="N10" s="49">
        <v>1491.3039243900002</v>
      </c>
      <c r="O10" s="49">
        <v>2042.7235428999998</v>
      </c>
      <c r="P10" s="50">
        <v>1634.3900433600002</v>
      </c>
      <c r="Q10" s="50">
        <v>1640.0665153600003</v>
      </c>
      <c r="R10" s="14">
        <v>1812.28660037</v>
      </c>
      <c r="S10" s="2"/>
      <c r="T10" s="14">
        <v>2625.22188337</v>
      </c>
      <c r="U10" s="14">
        <v>2216.72120835</v>
      </c>
      <c r="V10" s="39">
        <v>2441.8718037599997</v>
      </c>
      <c r="W10" s="19">
        <v>2561.62295376</v>
      </c>
    </row>
    <row r="11" spans="1:23" ht="15.75">
      <c r="A11" s="22" t="s">
        <v>677</v>
      </c>
      <c r="B11" s="49">
        <v>174.71356382</v>
      </c>
      <c r="C11" s="49">
        <v>227.78625616999997</v>
      </c>
      <c r="D11" s="49">
        <v>171.5807718</v>
      </c>
      <c r="E11" s="49">
        <v>247.20391203</v>
      </c>
      <c r="F11" s="49"/>
      <c r="G11" s="49">
        <v>256.65159244</v>
      </c>
      <c r="H11" s="49">
        <v>254.03474344</v>
      </c>
      <c r="I11" s="49">
        <v>252.60667033000004</v>
      </c>
      <c r="J11" s="49">
        <v>260.28311839</v>
      </c>
      <c r="K11" s="49">
        <v>252.46163406</v>
      </c>
      <c r="L11" s="49">
        <v>252.10788506</v>
      </c>
      <c r="M11" s="49">
        <v>270.20804139</v>
      </c>
      <c r="N11" s="49">
        <v>275.74492439000005</v>
      </c>
      <c r="O11" s="49">
        <v>280.78754289999995</v>
      </c>
      <c r="P11" s="49">
        <v>283.34304336</v>
      </c>
      <c r="Q11" s="50">
        <v>283.21651536</v>
      </c>
      <c r="R11" s="19">
        <v>350.62060037000003</v>
      </c>
      <c r="S11" s="2"/>
      <c r="T11" s="19">
        <v>350.25288337</v>
      </c>
      <c r="U11" s="19">
        <v>351.90520834999995</v>
      </c>
      <c r="V11" s="20">
        <v>358.01580376000004</v>
      </c>
      <c r="W11" s="19">
        <v>358.36395376</v>
      </c>
    </row>
    <row r="12" spans="1:23" ht="15.75">
      <c r="A12" s="22" t="s">
        <v>678</v>
      </c>
      <c r="B12" s="49">
        <v>381.533</v>
      </c>
      <c r="C12" s="49">
        <v>435.80099999999993</v>
      </c>
      <c r="D12" s="49">
        <v>496.25800000000004</v>
      </c>
      <c r="E12" s="49">
        <v>511.08400000000006</v>
      </c>
      <c r="F12" s="49"/>
      <c r="G12" s="49">
        <v>523.1659999999999</v>
      </c>
      <c r="H12" s="49">
        <v>462.899</v>
      </c>
      <c r="I12" s="49">
        <v>506.062</v>
      </c>
      <c r="J12" s="49">
        <v>481.543</v>
      </c>
      <c r="K12" s="49">
        <v>496.274</v>
      </c>
      <c r="L12" s="49">
        <v>888.3789999999999</v>
      </c>
      <c r="M12" s="49">
        <v>1016.075</v>
      </c>
      <c r="N12" s="49">
        <v>1215.5590000000002</v>
      </c>
      <c r="O12" s="49">
        <v>1761.936</v>
      </c>
      <c r="P12" s="50">
        <v>1351.047</v>
      </c>
      <c r="Q12" s="50">
        <v>1356.85</v>
      </c>
      <c r="R12" s="14">
        <v>1461.6660000000002</v>
      </c>
      <c r="T12" s="14">
        <v>2274.969</v>
      </c>
      <c r="U12" s="14">
        <v>1864.816</v>
      </c>
      <c r="V12" s="39">
        <v>2083.8559999999998</v>
      </c>
      <c r="W12" s="19">
        <v>2203.259</v>
      </c>
    </row>
    <row r="13" spans="1:23" ht="15.75">
      <c r="A13" s="52" t="s">
        <v>611</v>
      </c>
      <c r="B13" s="49"/>
      <c r="C13" s="49"/>
      <c r="D13" s="49"/>
      <c r="E13" s="49"/>
      <c r="F13" s="49"/>
      <c r="G13" s="49"/>
      <c r="H13" s="49"/>
      <c r="I13" s="49"/>
      <c r="J13" s="49"/>
      <c r="K13" s="49"/>
      <c r="L13" s="49"/>
      <c r="M13" s="49"/>
      <c r="N13" s="49"/>
      <c r="O13" s="49"/>
      <c r="P13" s="49"/>
      <c r="Q13" s="49"/>
      <c r="R13" s="19"/>
      <c r="S13" s="2"/>
      <c r="T13" s="19"/>
      <c r="U13" s="20"/>
      <c r="V13" s="19"/>
      <c r="W13" s="20"/>
    </row>
    <row r="14" spans="1:23" ht="15.75">
      <c r="A14" s="53" t="s">
        <v>679</v>
      </c>
      <c r="B14" s="25">
        <v>-22567.322958000004</v>
      </c>
      <c r="C14" s="25">
        <v>-9889.096015000001</v>
      </c>
      <c r="D14" s="25">
        <v>-2515.6058090000006</v>
      </c>
      <c r="E14" s="25">
        <v>152.47647900000084</v>
      </c>
      <c r="F14" s="25"/>
      <c r="G14" s="25">
        <v>-1116.1059590000004</v>
      </c>
      <c r="H14" s="25">
        <v>-548.0576090000013</v>
      </c>
      <c r="I14" s="25">
        <v>-944.6024409999973</v>
      </c>
      <c r="J14" s="25">
        <v>-735.2702270000009</v>
      </c>
      <c r="K14" s="25">
        <v>-1451.010451</v>
      </c>
      <c r="L14" s="25">
        <v>-973.4406610000005</v>
      </c>
      <c r="M14" s="25">
        <v>-1767.6365499999993</v>
      </c>
      <c r="N14" s="25">
        <v>-1650.5327400000006</v>
      </c>
      <c r="O14" s="25">
        <v>-2490.7534670000005</v>
      </c>
      <c r="P14" s="25">
        <v>-2273.7844509999995</v>
      </c>
      <c r="Q14" s="25">
        <v>-2267.579369000001</v>
      </c>
      <c r="R14" s="13">
        <v>-2777.011130000001</v>
      </c>
      <c r="S14" s="54"/>
      <c r="T14" s="55">
        <v>-3028.2889490000016</v>
      </c>
      <c r="U14" s="13">
        <v>-3278.630928999997</v>
      </c>
      <c r="V14" s="15">
        <v>-2916.346180999999</v>
      </c>
      <c r="W14" s="13">
        <v>-4924.447215</v>
      </c>
    </row>
    <row r="15" spans="1:23" ht="15.75">
      <c r="A15" s="27" t="s">
        <v>620</v>
      </c>
      <c r="B15" s="25">
        <v>-28388.319505000003</v>
      </c>
      <c r="C15" s="25">
        <v>-17016.007545</v>
      </c>
      <c r="D15" s="25">
        <v>-10338.052809</v>
      </c>
      <c r="E15" s="25">
        <v>-9509.687073</v>
      </c>
      <c r="F15" s="25"/>
      <c r="G15" s="25">
        <v>-10729.532277</v>
      </c>
      <c r="H15" s="25">
        <v>-9960.142685000003</v>
      </c>
      <c r="I15" s="25">
        <v>-10441.626045999998</v>
      </c>
      <c r="J15" s="25">
        <v>-10230.714952</v>
      </c>
      <c r="K15" s="25">
        <v>-11206.692549</v>
      </c>
      <c r="L15" s="25">
        <v>-10913.074598</v>
      </c>
      <c r="M15" s="25">
        <v>-11567.776966</v>
      </c>
      <c r="N15" s="25">
        <v>-11724.444549000002</v>
      </c>
      <c r="O15" s="25">
        <v>-12647.091589</v>
      </c>
      <c r="P15" s="25">
        <v>-12461.789659999999</v>
      </c>
      <c r="Q15" s="25">
        <v>-12748.465137000001</v>
      </c>
      <c r="R15" s="13">
        <v>-13160.751629</v>
      </c>
      <c r="S15" s="2"/>
      <c r="T15" s="13">
        <v>-13450.459818000001</v>
      </c>
      <c r="U15" s="15">
        <v>-13783.152820999998</v>
      </c>
      <c r="V15" s="13">
        <v>-13983.143829999999</v>
      </c>
      <c r="W15" s="15">
        <v>-15806.049567</v>
      </c>
    </row>
    <row r="16" spans="1:23" ht="15.75">
      <c r="A16" s="22" t="s">
        <v>621</v>
      </c>
      <c r="B16" s="49">
        <v>18.927</v>
      </c>
      <c r="C16" s="49">
        <v>18.714</v>
      </c>
      <c r="D16" s="49">
        <v>725.7251769999999</v>
      </c>
      <c r="E16" s="49">
        <v>572.289927</v>
      </c>
      <c r="F16" s="49"/>
      <c r="G16" s="49">
        <v>547.673397</v>
      </c>
      <c r="H16" s="49">
        <v>627.387851</v>
      </c>
      <c r="I16" s="49">
        <v>587.4770570000001</v>
      </c>
      <c r="J16" s="49">
        <v>615.4174370000001</v>
      </c>
      <c r="K16" s="49">
        <v>623.526542</v>
      </c>
      <c r="L16" s="49">
        <v>320.03677500000003</v>
      </c>
      <c r="M16" s="49">
        <v>320.998753</v>
      </c>
      <c r="N16" s="49">
        <v>360.06904799999995</v>
      </c>
      <c r="O16" s="49">
        <v>353.34558699999997</v>
      </c>
      <c r="P16" s="49">
        <v>386.57093499999996</v>
      </c>
      <c r="Q16" s="49">
        <v>315.241794</v>
      </c>
      <c r="R16" s="19">
        <v>316.244963</v>
      </c>
      <c r="S16" s="2"/>
      <c r="T16" s="19">
        <v>386.881919</v>
      </c>
      <c r="U16" s="20">
        <v>388.680377</v>
      </c>
      <c r="V16" s="19">
        <v>297.268335</v>
      </c>
      <c r="W16" s="20">
        <v>445.91231199999993</v>
      </c>
    </row>
    <row r="17" spans="1:23" ht="15.75">
      <c r="A17" s="56" t="s">
        <v>677</v>
      </c>
      <c r="B17" s="57" t="s">
        <v>608</v>
      </c>
      <c r="C17" s="57" t="s">
        <v>608</v>
      </c>
      <c r="D17" s="49">
        <v>111.723177</v>
      </c>
      <c r="E17" s="49">
        <v>108.228927</v>
      </c>
      <c r="F17" s="49"/>
      <c r="G17" s="49">
        <v>109.524397</v>
      </c>
      <c r="H17" s="49">
        <v>110.445851</v>
      </c>
      <c r="I17" s="49">
        <v>107.595057</v>
      </c>
      <c r="J17" s="49">
        <v>109.129437</v>
      </c>
      <c r="K17" s="49">
        <v>110.871542</v>
      </c>
      <c r="L17" s="49">
        <v>91.391775</v>
      </c>
      <c r="M17" s="49">
        <v>92.080753</v>
      </c>
      <c r="N17" s="49">
        <v>91.379048</v>
      </c>
      <c r="O17" s="49">
        <v>87.661587</v>
      </c>
      <c r="P17" s="49">
        <v>87.166935</v>
      </c>
      <c r="Q17" s="49">
        <v>87.669794</v>
      </c>
      <c r="R17" s="19">
        <v>88.463963</v>
      </c>
      <c r="S17" s="2"/>
      <c r="T17" s="19">
        <v>89.267919</v>
      </c>
      <c r="U17" s="20">
        <v>88.471377</v>
      </c>
      <c r="V17" s="19">
        <v>84.500335</v>
      </c>
      <c r="W17" s="20">
        <v>85.295312</v>
      </c>
    </row>
    <row r="18" spans="1:23" ht="15.75">
      <c r="A18" s="56" t="s">
        <v>678</v>
      </c>
      <c r="B18" s="49">
        <v>18.927</v>
      </c>
      <c r="C18" s="49">
        <v>18.714</v>
      </c>
      <c r="D18" s="49">
        <v>614.002</v>
      </c>
      <c r="E18" s="49">
        <v>464.061</v>
      </c>
      <c r="F18" s="49"/>
      <c r="G18" s="49">
        <v>438.149</v>
      </c>
      <c r="H18" s="49">
        <v>516.942</v>
      </c>
      <c r="I18" s="49">
        <v>479.882</v>
      </c>
      <c r="J18" s="49">
        <v>506.288</v>
      </c>
      <c r="K18" s="49">
        <v>512.655</v>
      </c>
      <c r="L18" s="49">
        <v>228.645</v>
      </c>
      <c r="M18" s="49">
        <v>228.91800000000003</v>
      </c>
      <c r="N18" s="49">
        <v>268.69</v>
      </c>
      <c r="O18" s="49">
        <v>265.68399999999997</v>
      </c>
      <c r="P18" s="49">
        <v>299.404</v>
      </c>
      <c r="Q18" s="49">
        <v>227.572</v>
      </c>
      <c r="R18" s="19">
        <v>227.78099999999998</v>
      </c>
      <c r="S18" s="2"/>
      <c r="T18" s="19">
        <v>297.614</v>
      </c>
      <c r="U18" s="20">
        <v>300.209</v>
      </c>
      <c r="V18" s="19">
        <v>212.76799999999997</v>
      </c>
      <c r="W18" s="20">
        <v>360.61699999999996</v>
      </c>
    </row>
    <row r="19" spans="1:23" ht="15.75">
      <c r="A19" s="22" t="s">
        <v>623</v>
      </c>
      <c r="B19" s="49">
        <v>28407.246505000003</v>
      </c>
      <c r="C19" s="49">
        <v>17034.721545</v>
      </c>
      <c r="D19" s="49">
        <v>11063.777986000001</v>
      </c>
      <c r="E19" s="49">
        <v>10081.976999999999</v>
      </c>
      <c r="F19" s="49"/>
      <c r="G19" s="49">
        <v>11277.205674</v>
      </c>
      <c r="H19" s="49">
        <v>10587.530536000002</v>
      </c>
      <c r="I19" s="49">
        <v>11029.103102999998</v>
      </c>
      <c r="J19" s="49">
        <v>10846.132389</v>
      </c>
      <c r="K19" s="49">
        <v>11830.219090999999</v>
      </c>
      <c r="L19" s="49">
        <v>11233.111373</v>
      </c>
      <c r="M19" s="49">
        <v>11888.775719</v>
      </c>
      <c r="N19" s="49">
        <v>12084.513597000001</v>
      </c>
      <c r="O19" s="49">
        <v>13000.437176</v>
      </c>
      <c r="P19" s="49">
        <v>12848.360594999998</v>
      </c>
      <c r="Q19" s="49">
        <v>13063.706931</v>
      </c>
      <c r="R19" s="19">
        <v>13476.996592</v>
      </c>
      <c r="S19" s="2"/>
      <c r="T19" s="19">
        <v>13837.341737</v>
      </c>
      <c r="U19" s="20">
        <v>14171.833197999998</v>
      </c>
      <c r="V19" s="19">
        <v>14280.412165</v>
      </c>
      <c r="W19" s="20">
        <v>16251.961879</v>
      </c>
    </row>
    <row r="20" spans="1:23" ht="15.75">
      <c r="A20" s="56" t="s">
        <v>677</v>
      </c>
      <c r="B20" s="49">
        <v>28342.012505000002</v>
      </c>
      <c r="C20" s="49">
        <v>16977.101545</v>
      </c>
      <c r="D20" s="49">
        <v>10915.591986000001</v>
      </c>
      <c r="E20" s="49">
        <v>9649.079</v>
      </c>
      <c r="F20" s="49"/>
      <c r="G20" s="49">
        <v>10856.629674</v>
      </c>
      <c r="H20" s="49">
        <v>9823.902536000001</v>
      </c>
      <c r="I20" s="49">
        <v>10577.205102999998</v>
      </c>
      <c r="J20" s="49">
        <v>10360.111389</v>
      </c>
      <c r="K20" s="49">
        <v>11361.320091</v>
      </c>
      <c r="L20" s="49">
        <v>10847.844373</v>
      </c>
      <c r="M20" s="49">
        <v>11662.438719</v>
      </c>
      <c r="N20" s="49">
        <v>11952.319597000002</v>
      </c>
      <c r="O20" s="49">
        <v>12686.527176</v>
      </c>
      <c r="P20" s="49">
        <v>12730.121594999999</v>
      </c>
      <c r="Q20" s="49">
        <v>12922.999931</v>
      </c>
      <c r="R20" s="19">
        <v>13311.674592</v>
      </c>
      <c r="S20" s="2"/>
      <c r="T20" s="19">
        <v>13753.204737</v>
      </c>
      <c r="U20" s="20">
        <v>14058.024198</v>
      </c>
      <c r="V20" s="19">
        <v>14106.616165</v>
      </c>
      <c r="W20" s="20">
        <v>16061.938879000001</v>
      </c>
    </row>
    <row r="21" spans="1:23" ht="15.75">
      <c r="A21" s="58" t="s">
        <v>678</v>
      </c>
      <c r="B21" s="49">
        <v>65.23400000000001</v>
      </c>
      <c r="C21" s="49">
        <v>57.62</v>
      </c>
      <c r="D21" s="49">
        <v>148.186</v>
      </c>
      <c r="E21" s="49">
        <v>432.89799999999997</v>
      </c>
      <c r="F21" s="49"/>
      <c r="G21" s="49">
        <v>420.576</v>
      </c>
      <c r="H21" s="49">
        <v>763.628</v>
      </c>
      <c r="I21" s="49">
        <v>451.898</v>
      </c>
      <c r="J21" s="49">
        <v>486.02099999999996</v>
      </c>
      <c r="K21" s="49">
        <v>468.899</v>
      </c>
      <c r="L21" s="49">
        <v>385.267</v>
      </c>
      <c r="M21" s="49">
        <v>226.33700000000002</v>
      </c>
      <c r="N21" s="49">
        <v>132.19400000000002</v>
      </c>
      <c r="O21" s="49">
        <v>313.91</v>
      </c>
      <c r="P21" s="49">
        <v>118.23899999999999</v>
      </c>
      <c r="Q21" s="49">
        <v>140.70700000000002</v>
      </c>
      <c r="R21" s="19">
        <v>165.322</v>
      </c>
      <c r="S21" s="2"/>
      <c r="T21" s="19">
        <v>84.137</v>
      </c>
      <c r="U21" s="20">
        <v>113.809</v>
      </c>
      <c r="V21" s="19">
        <v>173.796</v>
      </c>
      <c r="W21" s="20">
        <v>190.023</v>
      </c>
    </row>
    <row r="22" spans="1:23" ht="15.75">
      <c r="A22" s="17" t="s">
        <v>624</v>
      </c>
      <c r="B22" s="25">
        <v>5820.996547000001</v>
      </c>
      <c r="C22" s="25">
        <v>7126.911529999999</v>
      </c>
      <c r="D22" s="25">
        <v>7822.447</v>
      </c>
      <c r="E22" s="25">
        <v>9662.163552</v>
      </c>
      <c r="F22" s="25"/>
      <c r="G22" s="25">
        <v>9613.426318</v>
      </c>
      <c r="H22" s="25">
        <v>9412.085076000001</v>
      </c>
      <c r="I22" s="25">
        <v>9497.023605</v>
      </c>
      <c r="J22" s="25">
        <v>9495.444725</v>
      </c>
      <c r="K22" s="25">
        <v>9755.682098</v>
      </c>
      <c r="L22" s="25">
        <v>9939.633936999999</v>
      </c>
      <c r="M22" s="25">
        <v>9800.140416</v>
      </c>
      <c r="N22" s="25">
        <v>10073.911809000001</v>
      </c>
      <c r="O22" s="25">
        <v>10156.338122</v>
      </c>
      <c r="P22" s="25">
        <v>10188.005208999999</v>
      </c>
      <c r="Q22" s="25">
        <v>10480.885768</v>
      </c>
      <c r="R22" s="13">
        <v>10383.740499</v>
      </c>
      <c r="S22" s="2"/>
      <c r="T22" s="13">
        <v>10422.170869</v>
      </c>
      <c r="U22" s="15">
        <v>10504.521892</v>
      </c>
      <c r="V22" s="13">
        <v>11067.247649</v>
      </c>
      <c r="W22" s="15">
        <v>10881.602352</v>
      </c>
    </row>
    <row r="23" spans="1:23" ht="15.75">
      <c r="A23" s="18" t="s">
        <v>625</v>
      </c>
      <c r="B23" s="49">
        <v>52.826</v>
      </c>
      <c r="C23" s="49">
        <v>72.473</v>
      </c>
      <c r="D23" s="49">
        <v>79.973</v>
      </c>
      <c r="E23" s="49">
        <v>69.617</v>
      </c>
      <c r="F23" s="49"/>
      <c r="G23" s="49">
        <v>74.145</v>
      </c>
      <c r="H23" s="49">
        <v>70.17</v>
      </c>
      <c r="I23" s="49">
        <v>69.26400000000001</v>
      </c>
      <c r="J23" s="49">
        <v>61.596000000000004</v>
      </c>
      <c r="K23" s="49">
        <v>69.768</v>
      </c>
      <c r="L23" s="49">
        <v>70.233</v>
      </c>
      <c r="M23" s="49">
        <v>79.528</v>
      </c>
      <c r="N23" s="49">
        <v>78.595</v>
      </c>
      <c r="O23" s="49">
        <v>83.999</v>
      </c>
      <c r="P23" s="49">
        <v>76.286</v>
      </c>
      <c r="Q23" s="49">
        <v>91.814</v>
      </c>
      <c r="R23" s="19">
        <v>91.001</v>
      </c>
      <c r="S23" s="2"/>
      <c r="T23" s="19">
        <v>81.85</v>
      </c>
      <c r="U23" s="20">
        <v>93.434</v>
      </c>
      <c r="V23" s="19">
        <v>75.25800000000001</v>
      </c>
      <c r="W23" s="20">
        <v>54.744</v>
      </c>
    </row>
    <row r="24" spans="1:23" ht="15.75">
      <c r="A24" s="18" t="s">
        <v>626</v>
      </c>
      <c r="B24" s="49">
        <v>0.742</v>
      </c>
      <c r="C24" s="49">
        <v>0.078</v>
      </c>
      <c r="D24" s="49">
        <v>0.245</v>
      </c>
      <c r="E24" s="57" t="s">
        <v>608</v>
      </c>
      <c r="F24" s="57"/>
      <c r="G24" s="57" t="s">
        <v>608</v>
      </c>
      <c r="H24" s="49">
        <v>0.453</v>
      </c>
      <c r="I24" s="57" t="s">
        <v>608</v>
      </c>
      <c r="J24" s="49">
        <v>0.624</v>
      </c>
      <c r="K24" s="49">
        <v>1.307</v>
      </c>
      <c r="L24" s="49">
        <v>0.298</v>
      </c>
      <c r="M24" s="49">
        <v>1.612</v>
      </c>
      <c r="N24" s="57" t="s">
        <v>608</v>
      </c>
      <c r="O24" s="57" t="s">
        <v>608</v>
      </c>
      <c r="P24" s="57" t="s">
        <v>608</v>
      </c>
      <c r="Q24" s="57" t="s">
        <v>608</v>
      </c>
      <c r="R24" s="19">
        <v>0.259</v>
      </c>
      <c r="S24" s="2"/>
      <c r="T24" s="57" t="s">
        <v>608</v>
      </c>
      <c r="U24" s="57" t="s">
        <v>608</v>
      </c>
      <c r="V24" s="57" t="s">
        <v>608</v>
      </c>
      <c r="W24" s="20">
        <v>0.558</v>
      </c>
    </row>
    <row r="25" spans="1:23" ht="15.75">
      <c r="A25" s="18" t="s">
        <v>627</v>
      </c>
      <c r="B25" s="49">
        <v>448.927</v>
      </c>
      <c r="C25" s="49">
        <v>418.901</v>
      </c>
      <c r="D25" s="49">
        <v>314.33</v>
      </c>
      <c r="E25" s="49">
        <v>371.5</v>
      </c>
      <c r="F25" s="49"/>
      <c r="G25" s="49">
        <v>359.84</v>
      </c>
      <c r="H25" s="49">
        <v>328.637</v>
      </c>
      <c r="I25" s="49">
        <v>327.92</v>
      </c>
      <c r="J25" s="49">
        <v>331.472</v>
      </c>
      <c r="K25" s="49">
        <v>351.111</v>
      </c>
      <c r="L25" s="49">
        <v>305.79</v>
      </c>
      <c r="M25" s="49">
        <v>336.587</v>
      </c>
      <c r="N25" s="49">
        <v>324.689</v>
      </c>
      <c r="O25" s="49">
        <v>325.305</v>
      </c>
      <c r="P25" s="49">
        <v>291.198</v>
      </c>
      <c r="Q25" s="49">
        <v>274.508</v>
      </c>
      <c r="R25" s="19">
        <v>262.055</v>
      </c>
      <c r="S25" s="2"/>
      <c r="T25" s="19">
        <v>237.038</v>
      </c>
      <c r="U25" s="20">
        <v>240.977</v>
      </c>
      <c r="V25" s="19">
        <v>246.281</v>
      </c>
      <c r="W25" s="20">
        <v>138.88</v>
      </c>
    </row>
    <row r="26" spans="1:23" ht="15.75">
      <c r="A26" s="18" t="s">
        <v>628</v>
      </c>
      <c r="B26" s="49">
        <v>2152.376</v>
      </c>
      <c r="C26" s="49">
        <v>2748.277</v>
      </c>
      <c r="D26" s="49">
        <v>3218.015</v>
      </c>
      <c r="E26" s="49">
        <v>3278.683</v>
      </c>
      <c r="F26" s="49"/>
      <c r="G26" s="49">
        <v>3300.883</v>
      </c>
      <c r="H26" s="49">
        <v>3284.942</v>
      </c>
      <c r="I26" s="49">
        <v>3297.494</v>
      </c>
      <c r="J26" s="49">
        <v>3267.869</v>
      </c>
      <c r="K26" s="49">
        <v>3268.941</v>
      </c>
      <c r="L26" s="49">
        <v>3466.863</v>
      </c>
      <c r="M26" s="49">
        <v>3558.179</v>
      </c>
      <c r="N26" s="49">
        <v>3511.748</v>
      </c>
      <c r="O26" s="49">
        <v>3562.201</v>
      </c>
      <c r="P26" s="49">
        <v>3579.198</v>
      </c>
      <c r="Q26" s="49">
        <v>3557.845</v>
      </c>
      <c r="R26" s="19">
        <v>3633.044</v>
      </c>
      <c r="S26" s="2"/>
      <c r="T26" s="19">
        <v>3674.112</v>
      </c>
      <c r="U26" s="20">
        <v>3762.174</v>
      </c>
      <c r="V26" s="19">
        <v>3853.125</v>
      </c>
      <c r="W26" s="20">
        <v>3916.026</v>
      </c>
    </row>
    <row r="27" spans="1:23" ht="15.75">
      <c r="A27" s="18" t="s">
        <v>629</v>
      </c>
      <c r="B27" s="49">
        <v>3166.125547</v>
      </c>
      <c r="C27" s="49">
        <v>3887.1825299999996</v>
      </c>
      <c r="D27" s="49">
        <v>4209.884</v>
      </c>
      <c r="E27" s="49">
        <v>5942.319552</v>
      </c>
      <c r="F27" s="49"/>
      <c r="G27" s="49">
        <v>5878.558318</v>
      </c>
      <c r="H27" s="49">
        <v>5727.883076000001</v>
      </c>
      <c r="I27" s="49">
        <v>5802.345605</v>
      </c>
      <c r="J27" s="49">
        <v>5833.883725</v>
      </c>
      <c r="K27" s="49">
        <v>6064.555098</v>
      </c>
      <c r="L27" s="49">
        <v>6096.449936999999</v>
      </c>
      <c r="M27" s="49">
        <v>5824.234416</v>
      </c>
      <c r="N27" s="49">
        <v>6158.867809</v>
      </c>
      <c r="O27" s="49">
        <v>6184.832122</v>
      </c>
      <c r="P27" s="49">
        <v>6241.322209</v>
      </c>
      <c r="Q27" s="49">
        <v>6556.717768</v>
      </c>
      <c r="R27" s="19">
        <v>6397.381499</v>
      </c>
      <c r="S27" s="2"/>
      <c r="T27" s="19">
        <v>6429.170869</v>
      </c>
      <c r="U27" s="20">
        <v>6407.932892000001</v>
      </c>
      <c r="V27" s="19">
        <v>6892.539649</v>
      </c>
      <c r="W27" s="20">
        <v>6771.394352</v>
      </c>
    </row>
    <row r="28" spans="1:23" ht="15.75">
      <c r="A28" s="3" t="s">
        <v>611</v>
      </c>
      <c r="B28" s="49"/>
      <c r="C28" s="49"/>
      <c r="D28" s="49"/>
      <c r="E28" s="49"/>
      <c r="F28" s="49"/>
      <c r="G28" s="49"/>
      <c r="H28" s="49"/>
      <c r="I28" s="49"/>
      <c r="J28" s="49"/>
      <c r="K28" s="49"/>
      <c r="L28" s="49"/>
      <c r="M28" s="49"/>
      <c r="N28" s="49"/>
      <c r="O28" s="49"/>
      <c r="P28" s="49"/>
      <c r="Q28" s="49"/>
      <c r="R28" s="19"/>
      <c r="S28" s="2"/>
      <c r="T28" s="19"/>
      <c r="U28" s="20"/>
      <c r="V28" s="19"/>
      <c r="W28" s="20"/>
    </row>
    <row r="29" spans="1:23" ht="15.75">
      <c r="A29" s="12" t="s">
        <v>680</v>
      </c>
      <c r="B29" s="25">
        <v>20537.894601179993</v>
      </c>
      <c r="C29" s="25">
        <v>21177.289523829997</v>
      </c>
      <c r="D29" s="25">
        <v>22471.198158199997</v>
      </c>
      <c r="E29" s="25">
        <v>25376.358060970004</v>
      </c>
      <c r="F29" s="25"/>
      <c r="G29" s="25">
        <v>26322.83110956</v>
      </c>
      <c r="H29" s="25">
        <v>27177.977459559996</v>
      </c>
      <c r="I29" s="25">
        <v>27936.471083800003</v>
      </c>
      <c r="J29" s="25">
        <v>27416.876154610003</v>
      </c>
      <c r="K29" s="25">
        <v>31774.124221939994</v>
      </c>
      <c r="L29" s="25">
        <v>32033.945352939998</v>
      </c>
      <c r="M29" s="25">
        <v>32871.05519061</v>
      </c>
      <c r="N29" s="25">
        <v>33598.16373461</v>
      </c>
      <c r="O29" s="25">
        <v>32009.067017099995</v>
      </c>
      <c r="P29" s="25">
        <v>33742.24409264</v>
      </c>
      <c r="Q29" s="25">
        <v>33844.31545864</v>
      </c>
      <c r="R29" s="13">
        <v>33017.12818163</v>
      </c>
      <c r="S29" s="2"/>
      <c r="T29" s="13">
        <v>32897.19082163</v>
      </c>
      <c r="U29" s="15">
        <v>33656.20467365</v>
      </c>
      <c r="V29" s="13">
        <v>33388.15871224</v>
      </c>
      <c r="W29" s="15">
        <v>32863.66291423999</v>
      </c>
    </row>
    <row r="30" spans="1:23" ht="15.75">
      <c r="A30" s="12" t="s">
        <v>611</v>
      </c>
      <c r="B30" s="49"/>
      <c r="C30" s="49"/>
      <c r="D30" s="49"/>
      <c r="E30" s="49"/>
      <c r="F30" s="49"/>
      <c r="G30" s="49"/>
      <c r="H30" s="49"/>
      <c r="I30" s="49"/>
      <c r="J30" s="49"/>
      <c r="K30" s="49"/>
      <c r="L30" s="49"/>
      <c r="M30" s="49"/>
      <c r="N30" s="49"/>
      <c r="O30" s="49"/>
      <c r="P30" s="49"/>
      <c r="Q30" s="49"/>
      <c r="R30" s="13"/>
      <c r="S30" s="2"/>
      <c r="T30" s="13"/>
      <c r="U30" s="20"/>
      <c r="V30" s="13"/>
      <c r="W30" s="20"/>
    </row>
    <row r="31" spans="1:23" ht="15.75">
      <c r="A31" s="12" t="s">
        <v>681</v>
      </c>
      <c r="B31" s="25">
        <v>12771.85665831</v>
      </c>
      <c r="C31" s="25">
        <v>15819.0090446</v>
      </c>
      <c r="D31" s="25">
        <v>18133.67328594</v>
      </c>
      <c r="E31" s="25">
        <v>19960.392501952003</v>
      </c>
      <c r="F31" s="25"/>
      <c r="G31" s="25">
        <v>20706.526812340002</v>
      </c>
      <c r="H31" s="25">
        <v>21587.459372639998</v>
      </c>
      <c r="I31" s="25">
        <v>21511.2007087</v>
      </c>
      <c r="J31" s="25">
        <v>21491.01054594</v>
      </c>
      <c r="K31" s="25">
        <v>22024.830440949998</v>
      </c>
      <c r="L31" s="25">
        <v>22063.485373208998</v>
      </c>
      <c r="M31" s="25">
        <v>22892.64013572</v>
      </c>
      <c r="N31" s="25">
        <v>23269.737047540002</v>
      </c>
      <c r="O31" s="25">
        <v>22718.51566746</v>
      </c>
      <c r="P31" s="25">
        <v>23446.30065102</v>
      </c>
      <c r="Q31" s="25">
        <v>23663.77240831</v>
      </c>
      <c r="R31" s="13">
        <v>23050.04732739</v>
      </c>
      <c r="S31" s="2"/>
      <c r="T31" s="13">
        <v>23209.04661182</v>
      </c>
      <c r="U31" s="15">
        <v>23442.655329909998</v>
      </c>
      <c r="V31" s="13">
        <v>22996.0234058</v>
      </c>
      <c r="W31" s="15">
        <v>22477.601392250002</v>
      </c>
    </row>
    <row r="32" spans="1:23" ht="15.75">
      <c r="A32" s="27" t="s">
        <v>682</v>
      </c>
      <c r="B32" s="25">
        <v>481.4201719999999</v>
      </c>
      <c r="C32" s="25">
        <v>469.69313900000003</v>
      </c>
      <c r="D32" s="25">
        <v>532.7460159999999</v>
      </c>
      <c r="E32" s="25">
        <v>632.4440000000001</v>
      </c>
      <c r="F32" s="25"/>
      <c r="G32" s="25">
        <v>591.970781</v>
      </c>
      <c r="H32" s="25">
        <v>625.321481</v>
      </c>
      <c r="I32" s="25">
        <v>628.492924</v>
      </c>
      <c r="J32" s="25">
        <v>686.78875</v>
      </c>
      <c r="K32" s="25">
        <v>641.499358</v>
      </c>
      <c r="L32" s="25">
        <v>685.123884</v>
      </c>
      <c r="M32" s="25">
        <v>698.237934</v>
      </c>
      <c r="N32" s="25">
        <v>659.825572</v>
      </c>
      <c r="O32" s="25">
        <v>724.1514099999999</v>
      </c>
      <c r="P32" s="25">
        <v>683.054153</v>
      </c>
      <c r="Q32" s="25">
        <v>713.28629</v>
      </c>
      <c r="R32" s="13">
        <v>625.435223</v>
      </c>
      <c r="S32" s="2"/>
      <c r="T32" s="13">
        <v>606.7831799999999</v>
      </c>
      <c r="U32" s="15">
        <v>643.483795</v>
      </c>
      <c r="V32" s="13">
        <v>663.344983</v>
      </c>
      <c r="W32" s="15">
        <v>716.037915</v>
      </c>
    </row>
    <row r="33" spans="1:23" ht="15.75">
      <c r="A33" s="27" t="s">
        <v>667</v>
      </c>
      <c r="B33" s="25">
        <v>1874.88883631</v>
      </c>
      <c r="C33" s="25">
        <v>2110.9240357000003</v>
      </c>
      <c r="D33" s="25">
        <v>2348.58252594</v>
      </c>
      <c r="E33" s="25">
        <v>3591.957867952</v>
      </c>
      <c r="F33" s="25"/>
      <c r="G33" s="25">
        <v>3539.50119634</v>
      </c>
      <c r="H33" s="25">
        <v>3715.2354376400003</v>
      </c>
      <c r="I33" s="25">
        <v>3387.31942991</v>
      </c>
      <c r="J33" s="25">
        <v>3432.4147600399997</v>
      </c>
      <c r="K33" s="25">
        <v>3442.1371623599994</v>
      </c>
      <c r="L33" s="25">
        <v>3216.3597281189996</v>
      </c>
      <c r="M33" s="25">
        <v>3436.5922601099996</v>
      </c>
      <c r="N33" s="25">
        <v>3810.9416858600002</v>
      </c>
      <c r="O33" s="25">
        <v>3902.0875104600004</v>
      </c>
      <c r="P33" s="25">
        <v>3281.7164399999997</v>
      </c>
      <c r="Q33" s="25">
        <v>3268.2898453499997</v>
      </c>
      <c r="R33" s="13">
        <v>3342.83477639</v>
      </c>
      <c r="S33" s="2"/>
      <c r="T33" s="13">
        <v>3694.7630000600006</v>
      </c>
      <c r="U33" s="15">
        <v>3918.37356951</v>
      </c>
      <c r="V33" s="13">
        <v>3282.79361836</v>
      </c>
      <c r="W33" s="15">
        <v>3121.8397778099998</v>
      </c>
    </row>
    <row r="34" spans="1:23" ht="15.75">
      <c r="A34" s="18" t="s">
        <v>625</v>
      </c>
      <c r="B34" s="49">
        <v>19.423118900000002</v>
      </c>
      <c r="C34" s="49">
        <v>16.751425259999998</v>
      </c>
      <c r="D34" s="49">
        <v>21.417181040000003</v>
      </c>
      <c r="E34" s="49">
        <v>220.39359657</v>
      </c>
      <c r="F34" s="49"/>
      <c r="G34" s="49">
        <v>170.66204574</v>
      </c>
      <c r="H34" s="49">
        <v>200.55973291</v>
      </c>
      <c r="I34" s="49">
        <v>130.39183485</v>
      </c>
      <c r="J34" s="49">
        <v>194.94549253999998</v>
      </c>
      <c r="K34" s="49">
        <v>194.16664642</v>
      </c>
      <c r="L34" s="49">
        <v>190.70024028999998</v>
      </c>
      <c r="M34" s="49">
        <v>134.52861479</v>
      </c>
      <c r="N34" s="49">
        <v>195.66595135999998</v>
      </c>
      <c r="O34" s="49">
        <v>235.06638821</v>
      </c>
      <c r="P34" s="49">
        <v>245.58803960999998</v>
      </c>
      <c r="Q34" s="49">
        <v>159.59599632</v>
      </c>
      <c r="R34" s="19">
        <v>50.781363299999995</v>
      </c>
      <c r="S34" s="2"/>
      <c r="T34" s="19">
        <v>70.1422503</v>
      </c>
      <c r="U34" s="20">
        <v>310.25997304000003</v>
      </c>
      <c r="V34" s="19">
        <v>57.27659884</v>
      </c>
      <c r="W34" s="20">
        <v>67.75632557</v>
      </c>
    </row>
    <row r="35" spans="1:23" ht="15.75">
      <c r="A35" s="18" t="s">
        <v>626</v>
      </c>
      <c r="B35" s="49">
        <v>81.852</v>
      </c>
      <c r="C35" s="49">
        <v>80.101</v>
      </c>
      <c r="D35" s="49">
        <v>67.602</v>
      </c>
      <c r="E35" s="49">
        <v>70.562</v>
      </c>
      <c r="F35" s="49"/>
      <c r="G35" s="49">
        <v>64.097</v>
      </c>
      <c r="H35" s="49">
        <v>59.181</v>
      </c>
      <c r="I35" s="49">
        <v>76.177</v>
      </c>
      <c r="J35" s="49">
        <v>90.105</v>
      </c>
      <c r="K35" s="49">
        <v>86.852</v>
      </c>
      <c r="L35" s="49">
        <v>82.254</v>
      </c>
      <c r="M35" s="49">
        <v>80.287</v>
      </c>
      <c r="N35" s="49">
        <v>84.066</v>
      </c>
      <c r="O35" s="49">
        <v>98.567</v>
      </c>
      <c r="P35" s="49">
        <v>124.247</v>
      </c>
      <c r="Q35" s="49">
        <v>105.877</v>
      </c>
      <c r="R35" s="19">
        <v>113.867</v>
      </c>
      <c r="S35" s="2"/>
      <c r="T35" s="19">
        <v>124.537</v>
      </c>
      <c r="U35" s="20">
        <v>120.505</v>
      </c>
      <c r="V35" s="19">
        <v>119.825</v>
      </c>
      <c r="W35" s="20">
        <v>111.568</v>
      </c>
    </row>
    <row r="36" spans="1:23" ht="15.75">
      <c r="A36" s="18" t="s">
        <v>627</v>
      </c>
      <c r="B36" s="49">
        <v>17.04877471</v>
      </c>
      <c r="C36" s="49">
        <v>66.54747775</v>
      </c>
      <c r="D36" s="49">
        <v>78.74690982999999</v>
      </c>
      <c r="E36" s="49">
        <v>694.5026021599999</v>
      </c>
      <c r="F36" s="49"/>
      <c r="G36" s="49">
        <v>551.68109448</v>
      </c>
      <c r="H36" s="49">
        <v>778.6267655000001</v>
      </c>
      <c r="I36" s="49">
        <v>566.3776686</v>
      </c>
      <c r="J36" s="49">
        <v>310.67224424</v>
      </c>
      <c r="K36" s="49">
        <v>464.29454465</v>
      </c>
      <c r="L36" s="49">
        <v>97.28330561</v>
      </c>
      <c r="M36" s="49">
        <v>439.91844133</v>
      </c>
      <c r="N36" s="49">
        <v>578.39230621</v>
      </c>
      <c r="O36" s="49">
        <v>428.47845827</v>
      </c>
      <c r="P36" s="49">
        <v>51.36986296</v>
      </c>
      <c r="Q36" s="49">
        <v>152.83042945</v>
      </c>
      <c r="R36" s="19">
        <v>230.49146070999998</v>
      </c>
      <c r="S36" s="2"/>
      <c r="T36" s="19">
        <v>695.2513900600001</v>
      </c>
      <c r="U36" s="20">
        <v>841.2221249700001</v>
      </c>
      <c r="V36" s="19">
        <v>291.92953256</v>
      </c>
      <c r="W36" s="20">
        <v>146.87062699</v>
      </c>
    </row>
    <row r="37" spans="1:23" ht="15.75">
      <c r="A37" s="18" t="s">
        <v>628</v>
      </c>
      <c r="B37" s="49">
        <v>1144.663</v>
      </c>
      <c r="C37" s="49">
        <v>1352.488</v>
      </c>
      <c r="D37" s="49">
        <v>1637.847</v>
      </c>
      <c r="E37" s="49">
        <v>1994.811</v>
      </c>
      <c r="F37" s="49"/>
      <c r="G37" s="49">
        <v>2149.723</v>
      </c>
      <c r="H37" s="49">
        <v>2056.885</v>
      </c>
      <c r="I37" s="49">
        <v>2027.015</v>
      </c>
      <c r="J37" s="49">
        <v>2215.403</v>
      </c>
      <c r="K37" s="49">
        <v>2085.479</v>
      </c>
      <c r="L37" s="49">
        <v>2136.276</v>
      </c>
      <c r="M37" s="49">
        <v>2077.651</v>
      </c>
      <c r="N37" s="49">
        <v>2272.53</v>
      </c>
      <c r="O37" s="49">
        <v>2363.666</v>
      </c>
      <c r="P37" s="49">
        <v>2136.63</v>
      </c>
      <c r="Q37" s="49">
        <v>2193.287</v>
      </c>
      <c r="R37" s="19">
        <v>2271.899</v>
      </c>
      <c r="S37" s="2"/>
      <c r="T37" s="19">
        <v>2148.719</v>
      </c>
      <c r="U37" s="20">
        <v>1955.61</v>
      </c>
      <c r="V37" s="19">
        <v>2050.948</v>
      </c>
      <c r="W37" s="20">
        <v>2129.066</v>
      </c>
    </row>
    <row r="38" spans="1:23" ht="15.75">
      <c r="A38" s="18" t="s">
        <v>629</v>
      </c>
      <c r="B38" s="49">
        <v>609.5979427</v>
      </c>
      <c r="C38" s="49">
        <v>595.6991326899999</v>
      </c>
      <c r="D38" s="49">
        <v>543.91443507</v>
      </c>
      <c r="E38" s="49">
        <v>612.223669222</v>
      </c>
      <c r="F38" s="49"/>
      <c r="G38" s="49">
        <v>604.79105612</v>
      </c>
      <c r="H38" s="49">
        <v>620.75693923</v>
      </c>
      <c r="I38" s="49">
        <v>590.14992646</v>
      </c>
      <c r="J38" s="49">
        <v>622.3410232599999</v>
      </c>
      <c r="K38" s="49">
        <v>612.34597129</v>
      </c>
      <c r="L38" s="49">
        <v>711.744182219</v>
      </c>
      <c r="M38" s="49">
        <v>705.1292039900001</v>
      </c>
      <c r="N38" s="49">
        <v>680.9734282899999</v>
      </c>
      <c r="O38" s="49">
        <v>778.96966398</v>
      </c>
      <c r="P38" s="49">
        <v>725.70153743</v>
      </c>
      <c r="Q38" s="49">
        <v>726.4434195800001</v>
      </c>
      <c r="R38" s="19">
        <v>705.2279523799999</v>
      </c>
      <c r="S38" s="2"/>
      <c r="T38" s="19">
        <v>686.9073597</v>
      </c>
      <c r="U38" s="20">
        <v>735.3504715</v>
      </c>
      <c r="V38" s="19">
        <v>825.53548696</v>
      </c>
      <c r="W38" s="20">
        <v>741.56582525</v>
      </c>
    </row>
    <row r="39" spans="1:23" ht="15.75">
      <c r="A39" s="22" t="s">
        <v>683</v>
      </c>
      <c r="B39" s="49">
        <v>2.304</v>
      </c>
      <c r="C39" s="49">
        <v>-0.663</v>
      </c>
      <c r="D39" s="49">
        <v>-0.945</v>
      </c>
      <c r="E39" s="49">
        <v>-0.535</v>
      </c>
      <c r="F39" s="49"/>
      <c r="G39" s="49">
        <v>-1.453</v>
      </c>
      <c r="H39" s="49">
        <v>-0.774</v>
      </c>
      <c r="I39" s="49">
        <v>-2.792</v>
      </c>
      <c r="J39" s="49">
        <v>-1.052</v>
      </c>
      <c r="K39" s="49">
        <v>-1.001</v>
      </c>
      <c r="L39" s="49">
        <v>-1.898</v>
      </c>
      <c r="M39" s="49">
        <v>-0.922</v>
      </c>
      <c r="N39" s="49">
        <v>-0.686</v>
      </c>
      <c r="O39" s="49">
        <v>-2.66</v>
      </c>
      <c r="P39" s="49">
        <v>-1.82</v>
      </c>
      <c r="Q39" s="49">
        <v>-69.744</v>
      </c>
      <c r="R39" s="19">
        <v>-29.432</v>
      </c>
      <c r="S39" s="2"/>
      <c r="T39" s="19">
        <v>-30.794</v>
      </c>
      <c r="U39" s="20">
        <v>-44.574</v>
      </c>
      <c r="V39" s="19">
        <v>-62.721</v>
      </c>
      <c r="W39" s="20">
        <v>-74.987</v>
      </c>
    </row>
    <row r="40" spans="1:23" ht="15.75">
      <c r="A40" s="27" t="s">
        <v>684</v>
      </c>
      <c r="B40" s="25">
        <v>7594.608</v>
      </c>
      <c r="C40" s="25">
        <v>7317.965999999999</v>
      </c>
      <c r="D40" s="25">
        <v>8763.03</v>
      </c>
      <c r="E40" s="25">
        <v>9036.65</v>
      </c>
      <c r="F40" s="25"/>
      <c r="G40" s="25">
        <v>9740.009000000002</v>
      </c>
      <c r="H40" s="25">
        <v>9556.555999999997</v>
      </c>
      <c r="I40" s="25">
        <v>9815.04</v>
      </c>
      <c r="J40" s="25">
        <v>11449.163</v>
      </c>
      <c r="K40" s="25">
        <v>10218.792</v>
      </c>
      <c r="L40" s="25">
        <v>9891.246</v>
      </c>
      <c r="M40" s="25">
        <v>10156.115000000002</v>
      </c>
      <c r="N40" s="25">
        <v>10477.707000000002</v>
      </c>
      <c r="O40" s="25">
        <v>10565.651999999998</v>
      </c>
      <c r="P40" s="25">
        <v>11232.454000000002</v>
      </c>
      <c r="Q40" s="25">
        <v>11140.574</v>
      </c>
      <c r="R40" s="13">
        <v>10675.88</v>
      </c>
      <c r="S40" s="2"/>
      <c r="T40" s="13">
        <v>11200.068</v>
      </c>
      <c r="U40" s="15">
        <v>11453.724999999999</v>
      </c>
      <c r="V40" s="13">
        <v>15446.724</v>
      </c>
      <c r="W40" s="15">
        <v>16515.486</v>
      </c>
    </row>
    <row r="41" spans="1:23" ht="15.75">
      <c r="A41" s="18" t="s">
        <v>625</v>
      </c>
      <c r="B41" s="49">
        <v>439.545</v>
      </c>
      <c r="C41" s="49">
        <v>328.957</v>
      </c>
      <c r="D41" s="49">
        <v>618.613</v>
      </c>
      <c r="E41" s="49">
        <v>719.1070000000001</v>
      </c>
      <c r="F41" s="49"/>
      <c r="G41" s="49">
        <v>692.795</v>
      </c>
      <c r="H41" s="49">
        <v>723.736</v>
      </c>
      <c r="I41" s="49">
        <v>677.4889999999999</v>
      </c>
      <c r="J41" s="49">
        <v>758.721</v>
      </c>
      <c r="K41" s="49">
        <v>605.284</v>
      </c>
      <c r="L41" s="49">
        <v>504.957</v>
      </c>
      <c r="M41" s="49">
        <v>390.046</v>
      </c>
      <c r="N41" s="49">
        <v>663.859</v>
      </c>
      <c r="O41" s="49">
        <v>755.635</v>
      </c>
      <c r="P41" s="49">
        <v>1293.5710000000001</v>
      </c>
      <c r="Q41" s="49">
        <v>1076.226</v>
      </c>
      <c r="R41" s="19">
        <v>1171.7069999999999</v>
      </c>
      <c r="S41" s="2"/>
      <c r="T41" s="19">
        <v>767.2740000000001</v>
      </c>
      <c r="U41" s="20">
        <v>731.315</v>
      </c>
      <c r="V41" s="19">
        <v>643.526</v>
      </c>
      <c r="W41" s="20">
        <v>1148.246</v>
      </c>
    </row>
    <row r="42" spans="1:23" ht="15.75">
      <c r="A42" s="18" t="s">
        <v>626</v>
      </c>
      <c r="B42" s="49">
        <v>568.503</v>
      </c>
      <c r="C42" s="49">
        <v>521.3820000000001</v>
      </c>
      <c r="D42" s="49">
        <v>1003.0660000000001</v>
      </c>
      <c r="E42" s="49">
        <v>639.7360000000001</v>
      </c>
      <c r="F42" s="49"/>
      <c r="G42" s="49">
        <v>828.234</v>
      </c>
      <c r="H42" s="49">
        <v>752.9989999999999</v>
      </c>
      <c r="I42" s="49">
        <v>646.954</v>
      </c>
      <c r="J42" s="49">
        <v>713.7110000000001</v>
      </c>
      <c r="K42" s="49">
        <v>488.057</v>
      </c>
      <c r="L42" s="49">
        <v>449.699</v>
      </c>
      <c r="M42" s="49">
        <v>553.79</v>
      </c>
      <c r="N42" s="49">
        <v>320.604</v>
      </c>
      <c r="O42" s="49">
        <v>311.639</v>
      </c>
      <c r="P42" s="49">
        <v>329.83899999999994</v>
      </c>
      <c r="Q42" s="49">
        <v>291.085</v>
      </c>
      <c r="R42" s="19">
        <v>305.475</v>
      </c>
      <c r="S42" s="2"/>
      <c r="T42" s="19">
        <v>327.405</v>
      </c>
      <c r="U42" s="20">
        <v>307.52</v>
      </c>
      <c r="V42" s="19">
        <v>272.58</v>
      </c>
      <c r="W42" s="20">
        <v>246.606</v>
      </c>
    </row>
    <row r="43" spans="1:23" ht="15.75">
      <c r="A43" s="18" t="s">
        <v>627</v>
      </c>
      <c r="B43" s="49">
        <v>1426.6860000000001</v>
      </c>
      <c r="C43" s="49">
        <v>807.7579999999999</v>
      </c>
      <c r="D43" s="49">
        <v>957.7609999999999</v>
      </c>
      <c r="E43" s="49">
        <v>669.609</v>
      </c>
      <c r="F43" s="49"/>
      <c r="G43" s="49">
        <v>1190.4879999999998</v>
      </c>
      <c r="H43" s="49">
        <v>831.3059999999999</v>
      </c>
      <c r="I43" s="49">
        <v>898.589</v>
      </c>
      <c r="J43" s="49">
        <v>1278.761</v>
      </c>
      <c r="K43" s="49">
        <v>809.033</v>
      </c>
      <c r="L43" s="49">
        <v>790.615</v>
      </c>
      <c r="M43" s="49">
        <v>873.109</v>
      </c>
      <c r="N43" s="49">
        <v>952.093</v>
      </c>
      <c r="O43" s="49">
        <v>968.3919999999999</v>
      </c>
      <c r="P43" s="49">
        <v>917.0360000000001</v>
      </c>
      <c r="Q43" s="49">
        <v>783.059</v>
      </c>
      <c r="R43" s="19">
        <v>732.511</v>
      </c>
      <c r="S43" s="2"/>
      <c r="T43" s="19">
        <v>749.762</v>
      </c>
      <c r="U43" s="20">
        <v>1100.875</v>
      </c>
      <c r="V43" s="19">
        <v>1620.334</v>
      </c>
      <c r="W43" s="20">
        <v>1714.519</v>
      </c>
    </row>
    <row r="44" spans="1:23" ht="15.75">
      <c r="A44" s="18" t="s">
        <v>628</v>
      </c>
      <c r="B44" s="49">
        <v>3572.157</v>
      </c>
      <c r="C44" s="49">
        <v>3726.115</v>
      </c>
      <c r="D44" s="49">
        <v>3438.7410000000004</v>
      </c>
      <c r="E44" s="49">
        <v>4756.821</v>
      </c>
      <c r="F44" s="49"/>
      <c r="G44" s="49">
        <v>4773.836000000001</v>
      </c>
      <c r="H44" s="49">
        <v>4955.665999999999</v>
      </c>
      <c r="I44" s="49">
        <v>5275.201999999999</v>
      </c>
      <c r="J44" s="49">
        <v>6334.501000000001</v>
      </c>
      <c r="K44" s="49">
        <v>5432.039</v>
      </c>
      <c r="L44" s="49">
        <v>4881.576999999999</v>
      </c>
      <c r="M44" s="49">
        <v>4714.178000000002</v>
      </c>
      <c r="N44" s="49">
        <v>5102.707000000001</v>
      </c>
      <c r="O44" s="49">
        <v>4938.864</v>
      </c>
      <c r="P44" s="49">
        <v>5172.3550000000005</v>
      </c>
      <c r="Q44" s="49">
        <v>5488.273000000001</v>
      </c>
      <c r="R44" s="19">
        <v>4712.641</v>
      </c>
      <c r="S44" s="2"/>
      <c r="T44" s="19">
        <v>5227.911</v>
      </c>
      <c r="U44" s="20">
        <v>5227.642999999999</v>
      </c>
      <c r="V44" s="19">
        <v>9231.301</v>
      </c>
      <c r="W44" s="20">
        <v>10211.517999999998</v>
      </c>
    </row>
    <row r="45" spans="1:23" ht="15.75">
      <c r="A45" s="18" t="s">
        <v>629</v>
      </c>
      <c r="B45" s="49">
        <v>1587.7169999999996</v>
      </c>
      <c r="C45" s="49">
        <v>1933.754</v>
      </c>
      <c r="D45" s="49">
        <v>2744.849</v>
      </c>
      <c r="E45" s="49">
        <v>2251.3770000000004</v>
      </c>
      <c r="F45" s="49"/>
      <c r="G45" s="49">
        <v>2254.656</v>
      </c>
      <c r="H45" s="49">
        <v>2292.8489999999993</v>
      </c>
      <c r="I45" s="49">
        <v>2316.8060000000005</v>
      </c>
      <c r="J45" s="49">
        <v>2363.469</v>
      </c>
      <c r="K45" s="49">
        <v>2884.379</v>
      </c>
      <c r="L45" s="49">
        <v>3264.3979999999997</v>
      </c>
      <c r="M45" s="49">
        <v>3624.992</v>
      </c>
      <c r="N45" s="49">
        <v>3438.4440000000004</v>
      </c>
      <c r="O45" s="49">
        <v>3591.1220000000003</v>
      </c>
      <c r="P45" s="49">
        <v>3519.6530000000002</v>
      </c>
      <c r="Q45" s="49">
        <v>3501.931</v>
      </c>
      <c r="R45" s="19">
        <v>3753.5460000000003</v>
      </c>
      <c r="S45" s="2"/>
      <c r="T45" s="19">
        <v>4127.716</v>
      </c>
      <c r="U45" s="20">
        <v>4086.3720000000003</v>
      </c>
      <c r="V45" s="19">
        <v>3678.983</v>
      </c>
      <c r="W45" s="20">
        <v>3194.597</v>
      </c>
    </row>
    <row r="46" spans="1:23" ht="15.75">
      <c r="A46" s="27" t="s">
        <v>685</v>
      </c>
      <c r="B46" s="25">
        <v>2820.93965</v>
      </c>
      <c r="C46" s="25">
        <v>5920.4258699</v>
      </c>
      <c r="D46" s="25">
        <v>6489.314743999999</v>
      </c>
      <c r="E46" s="25">
        <v>6699.340634</v>
      </c>
      <c r="F46" s="25"/>
      <c r="G46" s="25">
        <v>6835.045835000001</v>
      </c>
      <c r="H46" s="25">
        <v>7690.3464539999995</v>
      </c>
      <c r="I46" s="25">
        <v>7680.3483547900005</v>
      </c>
      <c r="J46" s="25">
        <v>5922.6440359</v>
      </c>
      <c r="K46" s="25">
        <v>7722.4019205899995</v>
      </c>
      <c r="L46" s="25">
        <v>8270.75576109</v>
      </c>
      <c r="M46" s="25">
        <v>8601.69494161</v>
      </c>
      <c r="N46" s="25">
        <v>8321.26278968</v>
      </c>
      <c r="O46" s="25">
        <v>7526.624747</v>
      </c>
      <c r="P46" s="25">
        <v>8249.076058019999</v>
      </c>
      <c r="Q46" s="25">
        <v>8541.62227296</v>
      </c>
      <c r="R46" s="13">
        <v>8405.897328</v>
      </c>
      <c r="S46" s="2"/>
      <c r="T46" s="13">
        <v>7707.43243176</v>
      </c>
      <c r="U46" s="15">
        <v>7427.072965400001</v>
      </c>
      <c r="V46" s="13">
        <v>3603.16080444</v>
      </c>
      <c r="W46" s="15">
        <v>2124.2376994399997</v>
      </c>
    </row>
    <row r="47" spans="1:23" ht="15.75">
      <c r="A47" s="18" t="s">
        <v>625</v>
      </c>
      <c r="B47" s="49">
        <v>644.937567</v>
      </c>
      <c r="C47" s="49">
        <v>1819.3922654</v>
      </c>
      <c r="D47" s="49">
        <v>1904.839915</v>
      </c>
      <c r="E47" s="49">
        <v>1008.297987</v>
      </c>
      <c r="F47" s="49"/>
      <c r="G47" s="49">
        <v>1099.114043</v>
      </c>
      <c r="H47" s="49">
        <v>1291.698767</v>
      </c>
      <c r="I47" s="49">
        <v>1275.2519248300002</v>
      </c>
      <c r="J47" s="49">
        <v>955.7557464</v>
      </c>
      <c r="K47" s="49">
        <v>1113.26262565</v>
      </c>
      <c r="L47" s="49">
        <v>1312.0043232</v>
      </c>
      <c r="M47" s="49">
        <v>1349.70936155</v>
      </c>
      <c r="N47" s="49">
        <v>1207.8400419400014</v>
      </c>
      <c r="O47" s="49">
        <v>1266.313997</v>
      </c>
      <c r="P47" s="49">
        <v>1318.8309769999998</v>
      </c>
      <c r="Q47" s="49">
        <v>1476.62340003</v>
      </c>
      <c r="R47" s="19">
        <v>1408.8506743</v>
      </c>
      <c r="S47" s="2"/>
      <c r="T47" s="19">
        <v>616.0997354</v>
      </c>
      <c r="U47" s="20">
        <v>636.24628</v>
      </c>
      <c r="V47" s="19">
        <v>722.71130468</v>
      </c>
      <c r="W47" s="20">
        <v>367.9838328</v>
      </c>
    </row>
    <row r="48" spans="1:23" ht="15.75">
      <c r="A48" s="18" t="s">
        <v>626</v>
      </c>
      <c r="B48" s="57" t="s">
        <v>608</v>
      </c>
      <c r="C48" s="57" t="s">
        <v>608</v>
      </c>
      <c r="D48" s="57" t="s">
        <v>608</v>
      </c>
      <c r="E48" s="57" t="s">
        <v>608</v>
      </c>
      <c r="F48" s="57"/>
      <c r="G48" s="57" t="s">
        <v>608</v>
      </c>
      <c r="H48" s="57" t="s">
        <v>608</v>
      </c>
      <c r="I48" s="57" t="s">
        <v>608</v>
      </c>
      <c r="J48" s="57" t="s">
        <v>608</v>
      </c>
      <c r="K48" s="57" t="s">
        <v>608</v>
      </c>
      <c r="L48" s="57" t="s">
        <v>608</v>
      </c>
      <c r="M48" s="57" t="s">
        <v>608</v>
      </c>
      <c r="N48" s="57" t="s">
        <v>608</v>
      </c>
      <c r="O48" s="57" t="s">
        <v>608</v>
      </c>
      <c r="P48" s="57" t="s">
        <v>608</v>
      </c>
      <c r="Q48" s="57" t="s">
        <v>608</v>
      </c>
      <c r="R48" s="57" t="s">
        <v>608</v>
      </c>
      <c r="S48" s="2"/>
      <c r="T48" s="57" t="s">
        <v>608</v>
      </c>
      <c r="U48" s="57" t="s">
        <v>608</v>
      </c>
      <c r="V48" s="57" t="s">
        <v>608</v>
      </c>
      <c r="W48" s="57" t="s">
        <v>608</v>
      </c>
    </row>
    <row r="49" spans="1:23" ht="15.75">
      <c r="A49" s="18" t="s">
        <v>627</v>
      </c>
      <c r="B49" s="57" t="s">
        <v>608</v>
      </c>
      <c r="C49" s="57" t="s">
        <v>608</v>
      </c>
      <c r="D49" s="57" t="s">
        <v>608</v>
      </c>
      <c r="E49" s="57" t="s">
        <v>608</v>
      </c>
      <c r="F49" s="57"/>
      <c r="G49" s="57" t="s">
        <v>608</v>
      </c>
      <c r="H49" s="57" t="s">
        <v>608</v>
      </c>
      <c r="I49" s="57" t="s">
        <v>608</v>
      </c>
      <c r="J49" s="57" t="s">
        <v>608</v>
      </c>
      <c r="K49" s="57" t="s">
        <v>608</v>
      </c>
      <c r="L49" s="57" t="s">
        <v>608</v>
      </c>
      <c r="M49" s="57" t="s">
        <v>608</v>
      </c>
      <c r="N49" s="57" t="s">
        <v>608</v>
      </c>
      <c r="O49" s="57" t="s">
        <v>608</v>
      </c>
      <c r="P49" s="57" t="s">
        <v>608</v>
      </c>
      <c r="Q49" s="57" t="s">
        <v>608</v>
      </c>
      <c r="R49" s="57" t="s">
        <v>608</v>
      </c>
      <c r="S49" s="2"/>
      <c r="T49" s="57" t="s">
        <v>608</v>
      </c>
      <c r="U49" s="57" t="s">
        <v>608</v>
      </c>
      <c r="V49" s="57" t="s">
        <v>608</v>
      </c>
      <c r="W49" s="57" t="s">
        <v>608</v>
      </c>
    </row>
    <row r="50" spans="1:23" ht="15.75">
      <c r="A50" s="18" t="s">
        <v>628</v>
      </c>
      <c r="B50" s="57" t="s">
        <v>608</v>
      </c>
      <c r="C50" s="57" t="s">
        <v>608</v>
      </c>
      <c r="D50" s="57" t="s">
        <v>608</v>
      </c>
      <c r="E50" s="57" t="s">
        <v>608</v>
      </c>
      <c r="F50" s="57"/>
      <c r="G50" s="57" t="s">
        <v>608</v>
      </c>
      <c r="H50" s="57" t="s">
        <v>608</v>
      </c>
      <c r="I50" s="57" t="s">
        <v>608</v>
      </c>
      <c r="J50" s="57" t="s">
        <v>608</v>
      </c>
      <c r="K50" s="57" t="s">
        <v>608</v>
      </c>
      <c r="L50" s="57" t="s">
        <v>608</v>
      </c>
      <c r="M50" s="57" t="s">
        <v>608</v>
      </c>
      <c r="N50" s="57" t="s">
        <v>608</v>
      </c>
      <c r="O50" s="57" t="s">
        <v>608</v>
      </c>
      <c r="P50" s="57" t="s">
        <v>608</v>
      </c>
      <c r="Q50" s="57" t="s">
        <v>608</v>
      </c>
      <c r="R50" s="57" t="s">
        <v>608</v>
      </c>
      <c r="S50" s="2"/>
      <c r="T50" s="57" t="s">
        <v>608</v>
      </c>
      <c r="U50" s="57" t="s">
        <v>608</v>
      </c>
      <c r="V50" s="57" t="s">
        <v>608</v>
      </c>
      <c r="W50" s="57" t="s">
        <v>608</v>
      </c>
    </row>
    <row r="51" spans="1:23" ht="15.75">
      <c r="A51" s="18" t="s">
        <v>629</v>
      </c>
      <c r="B51" s="49">
        <v>2176.002083</v>
      </c>
      <c r="C51" s="49">
        <v>4101.0336045</v>
      </c>
      <c r="D51" s="49">
        <v>4584.474829</v>
      </c>
      <c r="E51" s="49">
        <v>5691.042647</v>
      </c>
      <c r="F51" s="49"/>
      <c r="G51" s="49">
        <v>5735.931792</v>
      </c>
      <c r="H51" s="49">
        <v>6398.647687</v>
      </c>
      <c r="I51" s="49">
        <v>6405.09642996</v>
      </c>
      <c r="J51" s="49">
        <v>4966.8882895</v>
      </c>
      <c r="K51" s="49">
        <v>6609.13929494</v>
      </c>
      <c r="L51" s="49">
        <v>6958.75143789</v>
      </c>
      <c r="M51" s="49">
        <v>7251.98558006</v>
      </c>
      <c r="N51" s="49">
        <v>7113.422747739999</v>
      </c>
      <c r="O51" s="49">
        <v>6260.31075</v>
      </c>
      <c r="P51" s="49">
        <v>6930.245081019999</v>
      </c>
      <c r="Q51" s="49">
        <v>7064.998872929999</v>
      </c>
      <c r="R51" s="19">
        <v>6997.046653699999</v>
      </c>
      <c r="S51" s="2"/>
      <c r="T51" s="19">
        <v>7091.33269636</v>
      </c>
      <c r="U51" s="20">
        <v>6790.8266854</v>
      </c>
      <c r="V51" s="19">
        <v>2880.44949976</v>
      </c>
      <c r="W51" s="20">
        <v>1756.2538666399996</v>
      </c>
    </row>
    <row r="52" spans="1:23" ht="15.75">
      <c r="A52" s="3" t="s">
        <v>611</v>
      </c>
      <c r="B52" s="49"/>
      <c r="C52" s="49"/>
      <c r="D52" s="49"/>
      <c r="E52" s="49"/>
      <c r="F52" s="49"/>
      <c r="G52" s="49"/>
      <c r="H52" s="49"/>
      <c r="I52" s="49"/>
      <c r="J52" s="49"/>
      <c r="K52" s="49"/>
      <c r="L52" s="49"/>
      <c r="M52" s="49"/>
      <c r="N52" s="49"/>
      <c r="O52" s="49"/>
      <c r="P52" s="49"/>
      <c r="Q52" s="49"/>
      <c r="R52" s="19"/>
      <c r="S52" s="2"/>
      <c r="T52" s="19"/>
      <c r="U52" s="20"/>
      <c r="V52" s="19"/>
      <c r="W52" s="20"/>
    </row>
    <row r="53" spans="1:23" ht="15.75">
      <c r="A53" s="30" t="s">
        <v>636</v>
      </c>
      <c r="B53" s="25">
        <v>2326.764861</v>
      </c>
      <c r="C53" s="25">
        <v>1743.030969</v>
      </c>
      <c r="D53" s="25">
        <v>2250.030975</v>
      </c>
      <c r="E53" s="25">
        <v>2949.93114</v>
      </c>
      <c r="F53" s="25"/>
      <c r="G53" s="25">
        <v>3246.135874</v>
      </c>
      <c r="H53" s="25">
        <v>3308.766483</v>
      </c>
      <c r="I53" s="25">
        <v>2851.6362142099997</v>
      </c>
      <c r="J53" s="25">
        <v>4967.5505751</v>
      </c>
      <c r="K53" s="25">
        <v>3480.27800241</v>
      </c>
      <c r="L53" s="25">
        <v>3924.6956329100003</v>
      </c>
      <c r="M53" s="25">
        <v>3734.9623693900003</v>
      </c>
      <c r="N53" s="25">
        <v>4081.63529732</v>
      </c>
      <c r="O53" s="25">
        <v>3953.402575</v>
      </c>
      <c r="P53" s="25">
        <v>4103.707891980001</v>
      </c>
      <c r="Q53" s="25">
        <v>4130.28499204</v>
      </c>
      <c r="R53" s="13">
        <v>4010.2354779999996</v>
      </c>
      <c r="S53" s="2"/>
      <c r="T53" s="13">
        <v>5528.48178624</v>
      </c>
      <c r="U53" s="15">
        <v>5403.954903599999</v>
      </c>
      <c r="V53" s="13">
        <v>9572.72899656</v>
      </c>
      <c r="W53" s="15">
        <v>10367.31704056</v>
      </c>
    </row>
    <row r="54" spans="1:23" ht="15.75">
      <c r="A54" s="3" t="s">
        <v>611</v>
      </c>
      <c r="B54" s="49"/>
      <c r="C54" s="49"/>
      <c r="D54" s="49"/>
      <c r="E54" s="49"/>
      <c r="F54" s="49"/>
      <c r="G54" s="49"/>
      <c r="H54" s="49"/>
      <c r="I54" s="49"/>
      <c r="J54" s="49"/>
      <c r="K54" s="49"/>
      <c r="L54" s="49"/>
      <c r="M54" s="49"/>
      <c r="N54" s="49"/>
      <c r="O54" s="49"/>
      <c r="P54" s="49"/>
      <c r="Q54" s="49"/>
      <c r="R54" s="13"/>
      <c r="S54" s="2"/>
      <c r="T54" s="13"/>
      <c r="U54" s="20"/>
      <c r="V54" s="13"/>
      <c r="W54" s="20"/>
    </row>
    <row r="55" spans="1:23" ht="15.75">
      <c r="A55" s="12" t="s">
        <v>614</v>
      </c>
      <c r="B55" s="25">
        <v>118.182</v>
      </c>
      <c r="C55" s="25">
        <v>113.567</v>
      </c>
      <c r="D55" s="25">
        <v>114.258</v>
      </c>
      <c r="E55" s="25">
        <v>604.693</v>
      </c>
      <c r="F55" s="25"/>
      <c r="G55" s="25">
        <v>621.944</v>
      </c>
      <c r="H55" s="25">
        <v>613.323</v>
      </c>
      <c r="I55" s="25">
        <v>618.127</v>
      </c>
      <c r="J55" s="25">
        <v>608.73</v>
      </c>
      <c r="K55" s="25">
        <v>590.858</v>
      </c>
      <c r="L55" s="25">
        <v>326.439</v>
      </c>
      <c r="M55" s="25">
        <v>541.654</v>
      </c>
      <c r="N55" s="25">
        <v>642.171</v>
      </c>
      <c r="O55" s="25">
        <v>642.921</v>
      </c>
      <c r="P55" s="25">
        <v>670.76</v>
      </c>
      <c r="Q55" s="25">
        <v>637.828</v>
      </c>
      <c r="R55" s="13">
        <v>633.272</v>
      </c>
      <c r="S55" s="2"/>
      <c r="T55" s="13">
        <v>832.94</v>
      </c>
      <c r="U55" s="15">
        <v>842.249</v>
      </c>
      <c r="V55" s="13">
        <v>842.071</v>
      </c>
      <c r="W55" s="15">
        <v>844.194</v>
      </c>
    </row>
    <row r="56" spans="1:23" ht="15.75">
      <c r="A56" s="24" t="s">
        <v>677</v>
      </c>
      <c r="B56" s="57" t="s">
        <v>608</v>
      </c>
      <c r="C56" s="57" t="s">
        <v>608</v>
      </c>
      <c r="D56" s="57" t="s">
        <v>608</v>
      </c>
      <c r="E56" s="57" t="s">
        <v>608</v>
      </c>
      <c r="F56" s="57"/>
      <c r="G56" s="57" t="s">
        <v>608</v>
      </c>
      <c r="H56" s="57" t="s">
        <v>608</v>
      </c>
      <c r="I56" s="57" t="s">
        <v>608</v>
      </c>
      <c r="J56" s="57" t="s">
        <v>608</v>
      </c>
      <c r="K56" s="57" t="s">
        <v>608</v>
      </c>
      <c r="L56" s="57" t="s">
        <v>608</v>
      </c>
      <c r="M56" s="57" t="s">
        <v>608</v>
      </c>
      <c r="N56" s="57" t="s">
        <v>608</v>
      </c>
      <c r="O56" s="57" t="s">
        <v>608</v>
      </c>
      <c r="P56" s="57" t="s">
        <v>608</v>
      </c>
      <c r="Q56" s="57" t="s">
        <v>608</v>
      </c>
      <c r="R56" s="57" t="s">
        <v>608</v>
      </c>
      <c r="S56" s="2"/>
      <c r="T56" s="57" t="s">
        <v>608</v>
      </c>
      <c r="U56" s="57" t="s">
        <v>608</v>
      </c>
      <c r="V56" s="57" t="s">
        <v>608</v>
      </c>
      <c r="W56" s="57" t="s">
        <v>608</v>
      </c>
    </row>
    <row r="57" spans="1:23" ht="15.75">
      <c r="A57" s="24" t="s">
        <v>678</v>
      </c>
      <c r="B57" s="49">
        <v>118.182</v>
      </c>
      <c r="C57" s="49">
        <v>113.567</v>
      </c>
      <c r="D57" s="49">
        <v>114.258</v>
      </c>
      <c r="E57" s="49">
        <v>604.693</v>
      </c>
      <c r="F57" s="49"/>
      <c r="G57" s="49">
        <v>621.944</v>
      </c>
      <c r="H57" s="49">
        <v>613.323</v>
      </c>
      <c r="I57" s="49">
        <v>618.127</v>
      </c>
      <c r="J57" s="49">
        <v>608.73</v>
      </c>
      <c r="K57" s="49">
        <v>590.858</v>
      </c>
      <c r="L57" s="49">
        <v>326.439</v>
      </c>
      <c r="M57" s="49">
        <v>541.654</v>
      </c>
      <c r="N57" s="49">
        <v>642.171</v>
      </c>
      <c r="O57" s="49">
        <v>642.921</v>
      </c>
      <c r="P57" s="49">
        <v>670.76</v>
      </c>
      <c r="Q57" s="49">
        <v>637.828</v>
      </c>
      <c r="R57" s="19">
        <v>633.272</v>
      </c>
      <c r="S57" s="2"/>
      <c r="T57" s="19">
        <v>832.94</v>
      </c>
      <c r="U57" s="20">
        <v>842.249</v>
      </c>
      <c r="V57" s="19">
        <v>842.071</v>
      </c>
      <c r="W57" s="20">
        <v>844.194</v>
      </c>
    </row>
    <row r="58" spans="1:23" ht="15.75">
      <c r="A58" s="3" t="s">
        <v>611</v>
      </c>
      <c r="B58" s="49"/>
      <c r="C58" s="49"/>
      <c r="D58" s="49"/>
      <c r="E58" s="49"/>
      <c r="F58" s="49"/>
      <c r="G58" s="49"/>
      <c r="H58" s="49"/>
      <c r="I58" s="49"/>
      <c r="J58" s="49"/>
      <c r="K58" s="49"/>
      <c r="L58" s="49"/>
      <c r="M58" s="49"/>
      <c r="N58" s="49"/>
      <c r="O58" s="49"/>
      <c r="P58" s="49"/>
      <c r="Q58" s="49"/>
      <c r="R58" s="19"/>
      <c r="S58" s="2"/>
      <c r="T58" s="19"/>
      <c r="U58" s="20"/>
      <c r="V58" s="19"/>
      <c r="W58" s="20"/>
    </row>
    <row r="59" spans="1:23" ht="15.75">
      <c r="A59" s="12" t="s">
        <v>616</v>
      </c>
      <c r="B59" s="26" t="s">
        <v>608</v>
      </c>
      <c r="C59" s="26" t="s">
        <v>608</v>
      </c>
      <c r="D59" s="26" t="s">
        <v>608</v>
      </c>
      <c r="E59" s="26" t="s">
        <v>608</v>
      </c>
      <c r="F59" s="26"/>
      <c r="G59" s="26" t="s">
        <v>608</v>
      </c>
      <c r="H59" s="26" t="s">
        <v>608</v>
      </c>
      <c r="I59" s="26" t="s">
        <v>608</v>
      </c>
      <c r="J59" s="26" t="s">
        <v>608</v>
      </c>
      <c r="K59" s="26" t="s">
        <v>608</v>
      </c>
      <c r="L59" s="26" t="s">
        <v>608</v>
      </c>
      <c r="M59" s="26" t="s">
        <v>608</v>
      </c>
      <c r="N59" s="26" t="s">
        <v>608</v>
      </c>
      <c r="O59" s="26" t="s">
        <v>608</v>
      </c>
      <c r="P59" s="26" t="s">
        <v>608</v>
      </c>
      <c r="Q59" s="26" t="s">
        <v>608</v>
      </c>
      <c r="R59" s="57" t="s">
        <v>608</v>
      </c>
      <c r="S59" s="2"/>
      <c r="T59" s="57" t="s">
        <v>608</v>
      </c>
      <c r="U59" s="57" t="s">
        <v>608</v>
      </c>
      <c r="V59" s="57" t="s">
        <v>608</v>
      </c>
      <c r="W59" s="57" t="s">
        <v>608</v>
      </c>
    </row>
    <row r="60" spans="1:23" ht="15.75">
      <c r="A60" s="3" t="s">
        <v>611</v>
      </c>
      <c r="B60" s="49"/>
      <c r="C60" s="49"/>
      <c r="D60" s="49"/>
      <c r="E60" s="49"/>
      <c r="F60" s="49"/>
      <c r="G60" s="49"/>
      <c r="H60" s="49"/>
      <c r="I60" s="49"/>
      <c r="J60" s="49"/>
      <c r="K60" s="49"/>
      <c r="L60" s="49"/>
      <c r="M60" s="49"/>
      <c r="N60" s="49"/>
      <c r="O60" s="49"/>
      <c r="P60" s="49"/>
      <c r="Q60" s="49"/>
      <c r="R60" s="19"/>
      <c r="S60" s="2"/>
      <c r="T60" s="19"/>
      <c r="U60" s="20"/>
      <c r="V60" s="19"/>
      <c r="W60" s="20"/>
    </row>
    <row r="61" spans="1:23" ht="15.75">
      <c r="A61" s="12" t="s">
        <v>637</v>
      </c>
      <c r="B61" s="25">
        <v>7803.931873</v>
      </c>
      <c r="C61" s="25">
        <v>5324.368973</v>
      </c>
      <c r="D61" s="25">
        <v>4234.372636</v>
      </c>
      <c r="E61" s="25">
        <v>4976.405000000001</v>
      </c>
      <c r="F61" s="25"/>
      <c r="G61" s="25">
        <v>5449.062467</v>
      </c>
      <c r="H61" s="25">
        <v>5318.670083</v>
      </c>
      <c r="I61" s="25">
        <v>6138.405376999999</v>
      </c>
      <c r="J61" s="25">
        <v>5810.170958</v>
      </c>
      <c r="K61" s="25">
        <v>9853.117825</v>
      </c>
      <c r="L61" s="25">
        <v>9860.593903</v>
      </c>
      <c r="M61" s="25">
        <v>9787.03107</v>
      </c>
      <c r="N61" s="25">
        <v>10048.277036</v>
      </c>
      <c r="O61" s="25">
        <v>9798.901693</v>
      </c>
      <c r="P61" s="25">
        <v>10355.238049</v>
      </c>
      <c r="Q61" s="25">
        <v>9911.280887</v>
      </c>
      <c r="R61" s="13">
        <v>9340.251004</v>
      </c>
      <c r="S61" s="2"/>
      <c r="T61" s="13">
        <v>9112.36333</v>
      </c>
      <c r="U61" s="15">
        <v>9419.399392</v>
      </c>
      <c r="V61" s="13">
        <v>9761.284398</v>
      </c>
      <c r="W61" s="15">
        <v>9899.519637000001</v>
      </c>
    </row>
    <row r="62" spans="1:23" ht="15.75">
      <c r="A62" s="24" t="s">
        <v>677</v>
      </c>
      <c r="B62" s="49">
        <v>6667.834873000001</v>
      </c>
      <c r="C62" s="49">
        <v>4106.987972999999</v>
      </c>
      <c r="D62" s="49">
        <v>2758.342636</v>
      </c>
      <c r="E62" s="49">
        <v>3054.177</v>
      </c>
      <c r="F62" s="49"/>
      <c r="G62" s="49">
        <v>3483.679467</v>
      </c>
      <c r="H62" s="49">
        <v>3290.6760830000003</v>
      </c>
      <c r="I62" s="49">
        <v>4102.531376999999</v>
      </c>
      <c r="J62" s="49">
        <v>3707.655958</v>
      </c>
      <c r="K62" s="49">
        <v>7678.879825</v>
      </c>
      <c r="L62" s="49">
        <v>7717.823903</v>
      </c>
      <c r="M62" s="49">
        <v>7734.90107</v>
      </c>
      <c r="N62" s="49">
        <v>7733.600036</v>
      </c>
      <c r="O62" s="49">
        <v>7529.054693</v>
      </c>
      <c r="P62" s="49">
        <v>8043.506049</v>
      </c>
      <c r="Q62" s="49">
        <v>7630.043887000001</v>
      </c>
      <c r="R62" s="19">
        <v>7202.9910039999995</v>
      </c>
      <c r="S62" s="2"/>
      <c r="T62" s="19">
        <v>6959.97333</v>
      </c>
      <c r="U62" s="20">
        <v>7120.6543919999995</v>
      </c>
      <c r="V62" s="19">
        <v>7277.355398000001</v>
      </c>
      <c r="W62" s="20">
        <v>7351.108637</v>
      </c>
    </row>
    <row r="63" spans="1:23" ht="15.75">
      <c r="A63" s="24" t="s">
        <v>678</v>
      </c>
      <c r="B63" s="49">
        <v>1136.097</v>
      </c>
      <c r="C63" s="49">
        <v>1217.381</v>
      </c>
      <c r="D63" s="49">
        <v>1476.03</v>
      </c>
      <c r="E63" s="49">
        <v>1922.228</v>
      </c>
      <c r="F63" s="49"/>
      <c r="G63" s="49">
        <v>1965.383</v>
      </c>
      <c r="H63" s="49">
        <v>2027.994</v>
      </c>
      <c r="I63" s="49">
        <v>2035.874</v>
      </c>
      <c r="J63" s="49">
        <v>2102.515</v>
      </c>
      <c r="K63" s="49">
        <v>2174.238</v>
      </c>
      <c r="L63" s="49">
        <v>2142.77</v>
      </c>
      <c r="M63" s="49">
        <v>2052.13</v>
      </c>
      <c r="N63" s="49">
        <v>2314.677</v>
      </c>
      <c r="O63" s="49">
        <v>2269.847</v>
      </c>
      <c r="P63" s="49">
        <v>2311.732</v>
      </c>
      <c r="Q63" s="49">
        <v>2281.237</v>
      </c>
      <c r="R63" s="19">
        <v>2137.26</v>
      </c>
      <c r="S63" s="2"/>
      <c r="T63" s="19">
        <v>2152.39</v>
      </c>
      <c r="U63" s="20">
        <v>2298.745</v>
      </c>
      <c r="V63" s="19">
        <v>2483.929</v>
      </c>
      <c r="W63" s="20">
        <v>2548.411</v>
      </c>
    </row>
    <row r="64" spans="1:23" ht="15.75">
      <c r="A64" s="3" t="s">
        <v>611</v>
      </c>
      <c r="B64" s="49"/>
      <c r="C64" s="49"/>
      <c r="D64" s="49"/>
      <c r="E64" s="49"/>
      <c r="F64" s="49"/>
      <c r="G64" s="49"/>
      <c r="H64" s="49"/>
      <c r="I64" s="49"/>
      <c r="J64" s="49"/>
      <c r="K64" s="49"/>
      <c r="L64" s="49"/>
      <c r="M64" s="49"/>
      <c r="N64" s="49"/>
      <c r="O64" s="49"/>
      <c r="P64" s="49"/>
      <c r="Q64" s="49"/>
      <c r="R64" s="19"/>
      <c r="S64" s="2"/>
      <c r="T64" s="19"/>
      <c r="U64" s="20"/>
      <c r="V64" s="19"/>
      <c r="W64" s="20"/>
    </row>
    <row r="65" spans="1:23" ht="15.75">
      <c r="A65" s="12" t="s">
        <v>644</v>
      </c>
      <c r="B65" s="25">
        <v>-2482.84079113</v>
      </c>
      <c r="C65" s="25">
        <v>-1822.6864627699963</v>
      </c>
      <c r="D65" s="25">
        <v>-2261.13673874</v>
      </c>
      <c r="E65" s="25">
        <v>-3115.0635809819987</v>
      </c>
      <c r="F65" s="25"/>
      <c r="G65" s="25">
        <v>-3700.8380437799997</v>
      </c>
      <c r="H65" s="25">
        <v>-3650.2414790799994</v>
      </c>
      <c r="I65" s="25">
        <v>-3182.8981922400003</v>
      </c>
      <c r="J65" s="25">
        <v>-5460.58589943</v>
      </c>
      <c r="K65" s="25">
        <v>-4174.96001642</v>
      </c>
      <c r="L65" s="25">
        <v>-4141.268526179</v>
      </c>
      <c r="M65" s="25">
        <v>-4085.2323545</v>
      </c>
      <c r="N65" s="25">
        <v>-4443.65661625</v>
      </c>
      <c r="O65" s="25">
        <v>-5104.673888360001</v>
      </c>
      <c r="P65" s="25">
        <v>-4833.76246836</v>
      </c>
      <c r="Q65" s="25">
        <v>-4498.950968710001</v>
      </c>
      <c r="R65" s="13">
        <v>-4016.6776287600005</v>
      </c>
      <c r="S65" s="2"/>
      <c r="T65" s="13">
        <v>-5785.6409064300005</v>
      </c>
      <c r="U65" s="15">
        <v>-5452.051826955001</v>
      </c>
      <c r="V65" s="13">
        <v>-9783.94908812</v>
      </c>
      <c r="W65" s="15">
        <v>-10724.969155570001</v>
      </c>
    </row>
    <row r="66" spans="1:23" ht="15.75">
      <c r="A66" s="24" t="s">
        <v>648</v>
      </c>
      <c r="B66" s="49">
        <v>274.90735617</v>
      </c>
      <c r="C66" s="49">
        <v>292.78954887000003</v>
      </c>
      <c r="D66" s="49">
        <v>521.2099504600001</v>
      </c>
      <c r="E66" s="49">
        <v>352.90422501999996</v>
      </c>
      <c r="F66" s="49"/>
      <c r="G66" s="49">
        <v>382.39796589</v>
      </c>
      <c r="H66" s="49">
        <v>612.6294938899999</v>
      </c>
      <c r="I66" s="49">
        <v>875.18947464</v>
      </c>
      <c r="J66" s="49">
        <v>663.40198463</v>
      </c>
      <c r="K66" s="49">
        <v>350.89763708</v>
      </c>
      <c r="L66" s="49">
        <v>466.3773509</v>
      </c>
      <c r="M66" s="49">
        <v>445.07014093</v>
      </c>
      <c r="N66" s="49">
        <v>460.03781382999995</v>
      </c>
      <c r="O66" s="49">
        <v>598.86490375</v>
      </c>
      <c r="P66" s="49">
        <v>463.48639743999996</v>
      </c>
      <c r="Q66" s="49">
        <v>499.2831854</v>
      </c>
      <c r="R66" s="19">
        <v>460.0629502</v>
      </c>
      <c r="S66" s="2"/>
      <c r="T66" s="19">
        <v>553.8553995</v>
      </c>
      <c r="U66" s="20">
        <v>634.98225255</v>
      </c>
      <c r="V66" s="19">
        <v>765.35008728</v>
      </c>
      <c r="W66" s="20">
        <v>722.29558461</v>
      </c>
    </row>
    <row r="67" spans="1:23" ht="15.75">
      <c r="A67" s="24" t="s">
        <v>665</v>
      </c>
      <c r="B67" s="57" t="s">
        <v>608</v>
      </c>
      <c r="C67" s="49">
        <v>64.147</v>
      </c>
      <c r="D67" s="49">
        <v>1.321</v>
      </c>
      <c r="E67" s="49">
        <v>4.194</v>
      </c>
      <c r="F67" s="49"/>
      <c r="G67" s="49">
        <v>3.481</v>
      </c>
      <c r="H67" s="49">
        <v>0.826</v>
      </c>
      <c r="I67" s="49">
        <v>4.626</v>
      </c>
      <c r="J67" s="49">
        <v>0</v>
      </c>
      <c r="K67" s="49">
        <v>1.886</v>
      </c>
      <c r="L67" s="49">
        <v>22.992</v>
      </c>
      <c r="M67" s="49">
        <v>44.61</v>
      </c>
      <c r="N67" s="49">
        <v>0.096</v>
      </c>
      <c r="O67" s="57" t="s">
        <v>608</v>
      </c>
      <c r="P67" s="49">
        <v>71.625</v>
      </c>
      <c r="Q67" s="57" t="s">
        <v>608</v>
      </c>
      <c r="R67" s="19">
        <v>105.497</v>
      </c>
      <c r="S67" s="2"/>
      <c r="T67" s="19">
        <v>71.353</v>
      </c>
      <c r="U67" s="57" t="s">
        <v>608</v>
      </c>
      <c r="V67" s="19">
        <v>4.899</v>
      </c>
      <c r="W67" s="57" t="s">
        <v>608</v>
      </c>
    </row>
    <row r="68" spans="1:23" ht="15.75">
      <c r="A68" s="24" t="s">
        <v>664</v>
      </c>
      <c r="B68" s="49">
        <v>616.1086727</v>
      </c>
      <c r="C68" s="49">
        <v>913.7682933600036</v>
      </c>
      <c r="D68" s="49">
        <v>928.7541838</v>
      </c>
      <c r="E68" s="49">
        <v>1340.7796429980012</v>
      </c>
      <c r="F68" s="49"/>
      <c r="G68" s="49">
        <v>1204.1460063300003</v>
      </c>
      <c r="H68" s="49">
        <v>1167.2077920300003</v>
      </c>
      <c r="I68" s="49">
        <v>1311.3303831199999</v>
      </c>
      <c r="J68" s="49">
        <v>966.35048194</v>
      </c>
      <c r="K68" s="49">
        <v>1006.6316774999999</v>
      </c>
      <c r="L68" s="49">
        <v>1761.5951639210002</v>
      </c>
      <c r="M68" s="49">
        <v>1227.3347405699997</v>
      </c>
      <c r="N68" s="49">
        <v>1402.58325492</v>
      </c>
      <c r="O68" s="49">
        <v>1385.35607689</v>
      </c>
      <c r="P68" s="49">
        <v>1241.9634252</v>
      </c>
      <c r="Q68" s="49">
        <v>1555.19778689</v>
      </c>
      <c r="R68" s="19">
        <v>1735.14279804</v>
      </c>
      <c r="S68" s="2"/>
      <c r="T68" s="19">
        <v>1432.19510507</v>
      </c>
      <c r="U68" s="20">
        <v>1434.5246694949997</v>
      </c>
      <c r="V68" s="19">
        <v>2089.0638916</v>
      </c>
      <c r="W68" s="20">
        <v>1524.00843982</v>
      </c>
    </row>
    <row r="69" spans="1:23" ht="15.75">
      <c r="A69" s="24" t="s">
        <v>686</v>
      </c>
      <c r="B69" s="49">
        <v>219.675</v>
      </c>
      <c r="C69" s="49">
        <v>289.382</v>
      </c>
      <c r="D69" s="49">
        <v>285.249</v>
      </c>
      <c r="E69" s="49">
        <v>278.414</v>
      </c>
      <c r="F69" s="49"/>
      <c r="G69" s="49">
        <v>227.087</v>
      </c>
      <c r="H69" s="49">
        <v>215.686</v>
      </c>
      <c r="I69" s="49">
        <v>236.484</v>
      </c>
      <c r="J69" s="49">
        <v>211.943</v>
      </c>
      <c r="K69" s="49">
        <v>232.859</v>
      </c>
      <c r="L69" s="49">
        <v>188.418</v>
      </c>
      <c r="M69" s="49">
        <v>182.225</v>
      </c>
      <c r="N69" s="49">
        <v>223.321</v>
      </c>
      <c r="O69" s="49">
        <v>204.287</v>
      </c>
      <c r="P69" s="49">
        <v>231.625</v>
      </c>
      <c r="Q69" s="49">
        <v>212.516</v>
      </c>
      <c r="R69" s="19">
        <v>309.828</v>
      </c>
      <c r="S69" s="2"/>
      <c r="T69" s="19">
        <v>229.244</v>
      </c>
      <c r="U69" s="20">
        <v>189.693</v>
      </c>
      <c r="V69" s="19">
        <v>187.512</v>
      </c>
      <c r="W69" s="20">
        <v>198.787</v>
      </c>
    </row>
    <row r="70" spans="1:23" ht="15.75">
      <c r="A70" s="24" t="s">
        <v>687</v>
      </c>
      <c r="B70" s="49">
        <v>-2516.515</v>
      </c>
      <c r="C70" s="49">
        <v>-2527.399</v>
      </c>
      <c r="D70" s="49">
        <v>-3169.655</v>
      </c>
      <c r="E70" s="49">
        <v>-3964.3239999999996</v>
      </c>
      <c r="F70" s="49"/>
      <c r="G70" s="49">
        <v>-4050.353</v>
      </c>
      <c r="H70" s="49">
        <v>-4462.563</v>
      </c>
      <c r="I70" s="49">
        <v>-4440.581</v>
      </c>
      <c r="J70" s="49">
        <v>-4899.901</v>
      </c>
      <c r="K70" s="49">
        <v>-4649.558</v>
      </c>
      <c r="L70" s="49">
        <v>-5205.9490000000005</v>
      </c>
      <c r="M70" s="49">
        <v>-5093.334</v>
      </c>
      <c r="N70" s="49">
        <v>-5423.017000000001</v>
      </c>
      <c r="O70" s="49">
        <v>-5730.159000000001</v>
      </c>
      <c r="P70" s="49">
        <v>-5535.037</v>
      </c>
      <c r="Q70" s="49">
        <v>-5780.444</v>
      </c>
      <c r="R70" s="19">
        <v>-5722.542</v>
      </c>
      <c r="S70" s="2"/>
      <c r="T70" s="19">
        <v>-6926.856000000001</v>
      </c>
      <c r="U70" s="20">
        <v>-6626.532</v>
      </c>
      <c r="V70" s="19">
        <v>-11038.537</v>
      </c>
      <c r="W70" s="20">
        <v>-12004.385</v>
      </c>
    </row>
    <row r="71" spans="1:23" ht="15.75">
      <c r="A71" s="24" t="s">
        <v>688</v>
      </c>
      <c r="B71" s="57" t="s">
        <v>608</v>
      </c>
      <c r="C71" s="57" t="s">
        <v>608</v>
      </c>
      <c r="D71" s="57" t="s">
        <v>608</v>
      </c>
      <c r="E71" s="49">
        <v>-11.9</v>
      </c>
      <c r="F71" s="49"/>
      <c r="G71" s="57" t="s">
        <v>608</v>
      </c>
      <c r="H71" s="57" t="s">
        <v>608</v>
      </c>
      <c r="I71" s="49">
        <v>-3.35</v>
      </c>
      <c r="J71" s="49">
        <v>-1.15</v>
      </c>
      <c r="K71" s="49">
        <v>-50.3</v>
      </c>
      <c r="L71" s="49">
        <v>-159.7</v>
      </c>
      <c r="M71" s="57" t="s">
        <v>608</v>
      </c>
      <c r="N71" s="57" t="s">
        <v>608</v>
      </c>
      <c r="O71" s="57" t="s">
        <v>608</v>
      </c>
      <c r="P71" s="49">
        <v>-70.35</v>
      </c>
      <c r="Q71" s="57" t="s">
        <v>608</v>
      </c>
      <c r="R71" s="57" t="s">
        <v>608</v>
      </c>
      <c r="S71" s="2"/>
      <c r="T71" s="57" t="s">
        <v>608</v>
      </c>
      <c r="U71" s="57" t="s">
        <v>608</v>
      </c>
      <c r="V71" s="57" t="s">
        <v>608</v>
      </c>
      <c r="W71" s="57" t="s">
        <v>608</v>
      </c>
    </row>
    <row r="72" spans="1:23" ht="15.75">
      <c r="A72" s="24" t="s">
        <v>645</v>
      </c>
      <c r="B72" s="49">
        <v>-1077.01682</v>
      </c>
      <c r="C72" s="49">
        <v>-855.374305</v>
      </c>
      <c r="D72" s="49">
        <v>-828.0158729999999</v>
      </c>
      <c r="E72" s="49">
        <v>-1115.131449</v>
      </c>
      <c r="F72" s="49"/>
      <c r="G72" s="49">
        <v>-1467.597016</v>
      </c>
      <c r="H72" s="49">
        <v>-1184.027765</v>
      </c>
      <c r="I72" s="49">
        <v>-1166.5970499999999</v>
      </c>
      <c r="J72" s="49">
        <v>-2401.230366</v>
      </c>
      <c r="K72" s="49">
        <v>-1067.376331</v>
      </c>
      <c r="L72" s="49">
        <v>-1215.0020410000002</v>
      </c>
      <c r="M72" s="49">
        <v>-891.138236</v>
      </c>
      <c r="N72" s="49">
        <v>-1106.6776849999999</v>
      </c>
      <c r="O72" s="49">
        <v>-1563.022869</v>
      </c>
      <c r="P72" s="49">
        <v>-1237.0752909999999</v>
      </c>
      <c r="Q72" s="49">
        <v>-985.503941</v>
      </c>
      <c r="R72" s="19">
        <v>-904.666377</v>
      </c>
      <c r="S72" s="2"/>
      <c r="T72" s="19">
        <v>-1145.432411</v>
      </c>
      <c r="U72" s="20">
        <v>-1084.731749</v>
      </c>
      <c r="V72" s="19">
        <v>-1792.237067</v>
      </c>
      <c r="W72" s="20">
        <v>-1165.67518</v>
      </c>
    </row>
    <row r="73" spans="1:23" ht="15.75">
      <c r="A73" s="3" t="s">
        <v>611</v>
      </c>
      <c r="B73" s="49"/>
      <c r="C73" s="49"/>
      <c r="D73" s="49"/>
      <c r="E73" s="49"/>
      <c r="F73" s="49"/>
      <c r="G73" s="49"/>
      <c r="H73" s="49"/>
      <c r="I73" s="49"/>
      <c r="J73" s="49"/>
      <c r="K73" s="49"/>
      <c r="L73" s="49"/>
      <c r="M73" s="49"/>
      <c r="N73" s="49"/>
      <c r="O73" s="49"/>
      <c r="P73" s="49"/>
      <c r="Q73" s="49"/>
      <c r="R73" s="19"/>
      <c r="S73" s="2"/>
      <c r="T73" s="19"/>
      <c r="U73" s="20"/>
      <c r="V73" s="19"/>
      <c r="W73" s="20"/>
    </row>
    <row r="74" spans="1:23" ht="15.75">
      <c r="A74" s="12" t="s">
        <v>689</v>
      </c>
      <c r="B74" s="25">
        <v>20537.89460118</v>
      </c>
      <c r="C74" s="25">
        <v>21177.28952383</v>
      </c>
      <c r="D74" s="25">
        <v>22471.198158200004</v>
      </c>
      <c r="E74" s="25">
        <v>25376.358060970004</v>
      </c>
      <c r="F74" s="25"/>
      <c r="G74" s="25">
        <v>26322.83110956</v>
      </c>
      <c r="H74" s="25">
        <v>27177.97745956</v>
      </c>
      <c r="I74" s="25">
        <v>27936.471107669997</v>
      </c>
      <c r="J74" s="25">
        <v>27416.87617961</v>
      </c>
      <c r="K74" s="25">
        <v>31774.124251939997</v>
      </c>
      <c r="L74" s="25">
        <v>32033.945382939997</v>
      </c>
      <c r="M74" s="25">
        <v>32871.05522061</v>
      </c>
      <c r="N74" s="25">
        <v>33598.16376461</v>
      </c>
      <c r="O74" s="25">
        <v>32009.067047099994</v>
      </c>
      <c r="P74" s="25">
        <v>33742.24412364</v>
      </c>
      <c r="Q74" s="25">
        <v>33844.21531864</v>
      </c>
      <c r="R74" s="15">
        <v>33017.128180629996</v>
      </c>
      <c r="S74" s="2"/>
      <c r="T74" s="13">
        <v>32897.19082163</v>
      </c>
      <c r="U74" s="15">
        <v>33656.206798554995</v>
      </c>
      <c r="V74" s="13">
        <v>33388.158712239994</v>
      </c>
      <c r="W74" s="15">
        <v>32863.662914240005</v>
      </c>
    </row>
    <row r="75" spans="1:23" ht="15.75">
      <c r="A75" s="12"/>
      <c r="B75" s="49"/>
      <c r="C75" s="49"/>
      <c r="D75" s="49"/>
      <c r="E75" s="49"/>
      <c r="F75" s="49"/>
      <c r="G75" s="49"/>
      <c r="H75" s="49"/>
      <c r="I75" s="49"/>
      <c r="J75" s="49"/>
      <c r="K75" s="49"/>
      <c r="L75" s="49"/>
      <c r="M75" s="49"/>
      <c r="N75" s="49"/>
      <c r="O75" s="49"/>
      <c r="P75" s="49"/>
      <c r="Q75" s="49"/>
      <c r="R75" s="15"/>
      <c r="S75" s="2"/>
      <c r="T75" s="19"/>
      <c r="U75" s="20"/>
      <c r="V75" s="19"/>
      <c r="W75" s="20"/>
    </row>
    <row r="76" spans="1:23" ht="15.75">
      <c r="A76" s="12" t="s">
        <v>646</v>
      </c>
      <c r="B76" s="49"/>
      <c r="C76" s="49"/>
      <c r="D76" s="49"/>
      <c r="E76" s="49"/>
      <c r="F76" s="49"/>
      <c r="G76" s="49"/>
      <c r="H76" s="49"/>
      <c r="I76" s="49"/>
      <c r="J76" s="49"/>
      <c r="K76" s="49"/>
      <c r="L76" s="49"/>
      <c r="M76" s="49"/>
      <c r="N76" s="49"/>
      <c r="O76" s="49"/>
      <c r="P76" s="49"/>
      <c r="Q76" s="49"/>
      <c r="R76" s="15"/>
      <c r="S76" s="2"/>
      <c r="T76" s="19"/>
      <c r="U76" s="20"/>
      <c r="V76" s="19"/>
      <c r="W76" s="20"/>
    </row>
    <row r="77" spans="1:23" ht="15.75">
      <c r="A77" s="3"/>
      <c r="B77" s="49"/>
      <c r="C77" s="49"/>
      <c r="D77" s="49"/>
      <c r="E77" s="49"/>
      <c r="F77" s="49"/>
      <c r="G77" s="49"/>
      <c r="H77" s="49"/>
      <c r="I77" s="49"/>
      <c r="J77" s="49"/>
      <c r="K77" s="49"/>
      <c r="L77" s="49"/>
      <c r="M77" s="49"/>
      <c r="N77" s="49"/>
      <c r="O77" s="49"/>
      <c r="P77" s="49"/>
      <c r="Q77" s="49"/>
      <c r="R77" s="15"/>
      <c r="S77" s="2"/>
      <c r="T77" s="19"/>
      <c r="U77" s="20"/>
      <c r="V77" s="19"/>
      <c r="W77" s="20"/>
    </row>
    <row r="78" spans="1:23" ht="14.25" customHeight="1">
      <c r="A78" s="59" t="s">
        <v>692</v>
      </c>
      <c r="B78" s="25">
        <v>2356.30900831</v>
      </c>
      <c r="C78" s="25">
        <v>2580.6171747000003</v>
      </c>
      <c r="D78" s="25">
        <v>2881.32854194</v>
      </c>
      <c r="E78" s="25">
        <v>4224.401867952</v>
      </c>
      <c r="F78" s="25"/>
      <c r="G78" s="25">
        <v>4131.47197734</v>
      </c>
      <c r="H78" s="25">
        <v>4340.556918640001</v>
      </c>
      <c r="I78" s="25">
        <v>4015.81235391</v>
      </c>
      <c r="J78" s="25">
        <v>4119.20351004</v>
      </c>
      <c r="K78" s="25">
        <v>4083.6365203599994</v>
      </c>
      <c r="L78" s="25">
        <v>3901.4836121189996</v>
      </c>
      <c r="M78" s="25">
        <v>4134.83019411</v>
      </c>
      <c r="N78" s="25">
        <v>4470.76725786</v>
      </c>
      <c r="O78" s="25">
        <v>4626.23892046</v>
      </c>
      <c r="P78" s="25">
        <v>3964.7705929999997</v>
      </c>
      <c r="Q78" s="25">
        <v>3981.5761353499997</v>
      </c>
      <c r="R78" s="15">
        <v>3968.26999939</v>
      </c>
      <c r="S78" s="2"/>
      <c r="T78" s="13">
        <v>4301.546180060001</v>
      </c>
      <c r="U78" s="15">
        <v>4561.85736451</v>
      </c>
      <c r="V78" s="13">
        <v>3946.13860136</v>
      </c>
      <c r="W78" s="15">
        <v>3837.8776928099996</v>
      </c>
    </row>
    <row r="79" spans="1:23" ht="16.5" customHeight="1">
      <c r="A79" s="59" t="s">
        <v>693</v>
      </c>
      <c r="B79" s="25">
        <v>9950.91700831</v>
      </c>
      <c r="C79" s="25">
        <v>9898.5831747</v>
      </c>
      <c r="D79" s="25">
        <v>11644.35854194</v>
      </c>
      <c r="E79" s="25">
        <v>13261.051867952</v>
      </c>
      <c r="F79" s="25"/>
      <c r="G79" s="25">
        <v>13871.480977340001</v>
      </c>
      <c r="H79" s="25">
        <v>13897.112918639998</v>
      </c>
      <c r="I79" s="25">
        <v>13830.85235391</v>
      </c>
      <c r="J79" s="25">
        <v>15568.36651004</v>
      </c>
      <c r="K79" s="25">
        <v>14302.42852036</v>
      </c>
      <c r="L79" s="25">
        <v>13792.729612119</v>
      </c>
      <c r="M79" s="25">
        <v>14290.945194110001</v>
      </c>
      <c r="N79" s="25">
        <v>14948.474257860002</v>
      </c>
      <c r="O79" s="25">
        <v>15191.890920459999</v>
      </c>
      <c r="P79" s="25">
        <v>15197.224593</v>
      </c>
      <c r="Q79" s="25">
        <v>15122.15013535</v>
      </c>
      <c r="R79" s="15">
        <v>14644.14999939</v>
      </c>
      <c r="S79" s="2"/>
      <c r="T79" s="13">
        <v>15501.61418006</v>
      </c>
      <c r="U79" s="13">
        <v>16015.582364509999</v>
      </c>
      <c r="V79" s="13">
        <v>19392.86260136</v>
      </c>
      <c r="W79" s="13">
        <v>20353.363692810002</v>
      </c>
    </row>
    <row r="80" spans="1:23" ht="36.75" customHeight="1">
      <c r="A80" s="60" t="s">
        <v>694</v>
      </c>
      <c r="B80" s="61">
        <v>12771.85665831</v>
      </c>
      <c r="C80" s="61">
        <v>15819.0090446</v>
      </c>
      <c r="D80" s="61">
        <v>18133.67328594</v>
      </c>
      <c r="E80" s="61">
        <v>19960.392501952</v>
      </c>
      <c r="F80" s="61"/>
      <c r="G80" s="61">
        <v>20706.526812340002</v>
      </c>
      <c r="H80" s="61">
        <v>21587.459372639998</v>
      </c>
      <c r="I80" s="61">
        <v>21511.200708700002</v>
      </c>
      <c r="J80" s="61">
        <v>21491.01054594</v>
      </c>
      <c r="K80" s="61">
        <v>22024.830440949998</v>
      </c>
      <c r="L80" s="61">
        <v>22063.485373208998</v>
      </c>
      <c r="M80" s="61">
        <v>22892.64013572</v>
      </c>
      <c r="N80" s="61">
        <v>23269.737047540002</v>
      </c>
      <c r="O80" s="61">
        <v>22718.51566746</v>
      </c>
      <c r="P80" s="61">
        <v>23446.30065102</v>
      </c>
      <c r="Q80" s="61">
        <v>23663.77240831</v>
      </c>
      <c r="R80" s="62">
        <v>23050.04732739</v>
      </c>
      <c r="S80" s="7"/>
      <c r="T80" s="62">
        <v>23209.04661182</v>
      </c>
      <c r="U80" s="62">
        <v>23442.655329909998</v>
      </c>
      <c r="V80" s="62">
        <v>22996.0234058</v>
      </c>
      <c r="W80" s="62">
        <v>22477.601392250002</v>
      </c>
    </row>
    <row r="81" spans="1:23" ht="15.75">
      <c r="A81" s="3" t="s">
        <v>690</v>
      </c>
      <c r="B81" s="49"/>
      <c r="C81" s="49"/>
      <c r="D81" s="49"/>
      <c r="E81" s="49"/>
      <c r="F81" s="49"/>
      <c r="G81" s="49"/>
      <c r="H81" s="49"/>
      <c r="I81" s="49"/>
      <c r="J81" s="49"/>
      <c r="K81" s="49"/>
      <c r="L81" s="49"/>
      <c r="M81" s="49"/>
      <c r="N81" s="49"/>
      <c r="O81" s="49"/>
      <c r="P81" s="49"/>
      <c r="Q81" s="52"/>
      <c r="R81" s="2"/>
      <c r="S81" s="2"/>
      <c r="U81" s="2"/>
      <c r="W81" s="2"/>
    </row>
    <row r="82" spans="1:22" ht="15.75">
      <c r="A82" s="3" t="s">
        <v>691</v>
      </c>
      <c r="B82" s="49"/>
      <c r="C82" s="63"/>
      <c r="D82" s="63"/>
      <c r="E82" s="63"/>
      <c r="F82" s="63"/>
      <c r="G82" s="63"/>
      <c r="H82" s="63"/>
      <c r="I82" s="63"/>
      <c r="J82" s="63"/>
      <c r="K82" s="63"/>
      <c r="L82" s="63"/>
      <c r="M82" s="63"/>
      <c r="N82" s="63"/>
      <c r="O82" s="63"/>
      <c r="P82" s="63"/>
      <c r="Q82" s="63"/>
      <c r="R82" s="2"/>
      <c r="S82" s="2"/>
      <c r="T82" s="2"/>
      <c r="V82" s="2"/>
    </row>
  </sheetData>
  <mergeCells count="1">
    <mergeCell ref="L4:M4"/>
  </mergeCells>
  <printOptions/>
  <pageMargins left="0.75" right="0.75" top="1" bottom="1" header="0.5" footer="0.5"/>
  <pageSetup horizontalDpi="600" verticalDpi="600" orientation="portrait" paperSize="9" scale="31" r:id="rId1"/>
</worksheet>
</file>

<file path=xl/worksheets/sheet30.xml><?xml version="1.0" encoding="utf-8"?>
<worksheet xmlns="http://schemas.openxmlformats.org/spreadsheetml/2006/main" xmlns:r="http://schemas.openxmlformats.org/officeDocument/2006/relationships">
  <dimension ref="A1:X63"/>
  <sheetViews>
    <sheetView workbookViewId="0" topLeftCell="A1">
      <selection activeCell="A1" sqref="A1"/>
    </sheetView>
  </sheetViews>
  <sheetFormatPr defaultColWidth="9.140625" defaultRowHeight="12.75"/>
  <cols>
    <col min="1" max="1" width="39.7109375" style="0" customWidth="1"/>
    <col min="7" max="7" width="2.8515625" style="0" customWidth="1"/>
    <col min="19" max="19" width="3.28125" style="0" customWidth="1"/>
  </cols>
  <sheetData>
    <row r="1" spans="1:24" ht="15.75">
      <c r="A1" s="12" t="s">
        <v>167</v>
      </c>
      <c r="B1" s="12"/>
      <c r="C1" s="12"/>
      <c r="D1" s="12"/>
      <c r="E1" s="12"/>
      <c r="F1" s="3"/>
      <c r="G1" s="3"/>
      <c r="H1" s="3"/>
      <c r="I1" s="3"/>
      <c r="J1" s="3"/>
      <c r="K1" s="3"/>
      <c r="L1" s="3"/>
      <c r="M1" s="3"/>
      <c r="N1" s="3"/>
      <c r="O1" s="3"/>
      <c r="P1" s="3"/>
      <c r="Q1" s="2"/>
      <c r="R1" s="2"/>
      <c r="S1" s="2"/>
      <c r="T1" s="2"/>
      <c r="U1" s="2"/>
      <c r="V1" s="2"/>
      <c r="W1" s="2"/>
      <c r="X1" s="2"/>
    </row>
    <row r="2" spans="1:24" ht="15.75">
      <c r="A2" s="12"/>
      <c r="B2" s="12"/>
      <c r="C2" s="12"/>
      <c r="D2" s="12"/>
      <c r="E2" s="12"/>
      <c r="F2" s="3"/>
      <c r="G2" s="3"/>
      <c r="H2" s="3"/>
      <c r="I2" s="3"/>
      <c r="J2" s="3"/>
      <c r="K2" s="3"/>
      <c r="L2" s="3"/>
      <c r="M2" s="3"/>
      <c r="N2" s="3"/>
      <c r="O2" s="3"/>
      <c r="P2" s="3"/>
      <c r="Q2" s="2"/>
      <c r="R2" s="2"/>
      <c r="S2" s="2"/>
      <c r="T2" s="2"/>
      <c r="U2" s="2"/>
      <c r="V2" s="2"/>
      <c r="W2" s="2"/>
      <c r="X2" s="2"/>
    </row>
    <row r="3" spans="1:24" ht="18">
      <c r="A3" s="12" t="s">
        <v>202</v>
      </c>
      <c r="B3" s="12"/>
      <c r="C3" s="12"/>
      <c r="D3" s="12"/>
      <c r="E3" s="12"/>
      <c r="F3" s="3"/>
      <c r="G3" s="3"/>
      <c r="H3" s="3"/>
      <c r="I3" s="3"/>
      <c r="J3" s="3"/>
      <c r="K3" s="3"/>
      <c r="L3" s="3"/>
      <c r="M3" s="3"/>
      <c r="N3" s="3"/>
      <c r="O3" s="3"/>
      <c r="P3" s="3"/>
      <c r="Q3" s="2"/>
      <c r="R3" s="2"/>
      <c r="S3" s="2"/>
      <c r="T3" s="2"/>
      <c r="U3" s="2"/>
      <c r="V3" s="2"/>
      <c r="W3" s="2"/>
      <c r="X3" s="2"/>
    </row>
    <row r="4" spans="1:23" ht="15.75">
      <c r="A4" s="6" t="s">
        <v>168</v>
      </c>
      <c r="B4" s="6"/>
      <c r="C4" s="6"/>
      <c r="D4" s="6"/>
      <c r="E4" s="6"/>
      <c r="F4" s="6"/>
      <c r="G4" s="6"/>
      <c r="H4" s="6"/>
      <c r="I4" s="6"/>
      <c r="J4" s="6"/>
      <c r="K4" s="6"/>
      <c r="L4" s="6"/>
      <c r="M4" s="6"/>
      <c r="N4" s="6"/>
      <c r="O4" s="6"/>
      <c r="P4" s="7"/>
      <c r="Q4" s="7"/>
      <c r="R4" s="7"/>
      <c r="S4" s="7"/>
      <c r="T4" s="7"/>
      <c r="U4" s="2"/>
      <c r="V4" s="2"/>
      <c r="W4" s="2"/>
    </row>
    <row r="5" spans="1:24" ht="15.75">
      <c r="A5" s="3"/>
      <c r="B5" s="12"/>
      <c r="C5" s="12"/>
      <c r="D5" s="12"/>
      <c r="E5" s="12"/>
      <c r="F5" s="3"/>
      <c r="G5" s="3"/>
      <c r="H5" s="839"/>
      <c r="I5" s="840"/>
      <c r="J5" s="840"/>
      <c r="K5" s="37">
        <v>2005</v>
      </c>
      <c r="L5" s="6"/>
      <c r="M5" s="6"/>
      <c r="N5" s="6"/>
      <c r="O5" s="6"/>
      <c r="P5" s="6"/>
      <c r="Q5" s="6"/>
      <c r="R5" s="6"/>
      <c r="S5" s="2"/>
      <c r="U5" s="839"/>
      <c r="V5" s="37">
        <v>2006</v>
      </c>
      <c r="W5" s="840"/>
      <c r="X5" s="840"/>
    </row>
    <row r="6" spans="1:24" ht="15.75">
      <c r="A6" s="6" t="s">
        <v>840</v>
      </c>
      <c r="B6" s="9">
        <v>2000</v>
      </c>
      <c r="C6" s="9">
        <v>2001</v>
      </c>
      <c r="D6" s="9">
        <v>2002</v>
      </c>
      <c r="E6" s="9">
        <v>2003</v>
      </c>
      <c r="F6" s="9">
        <v>2004</v>
      </c>
      <c r="G6" s="841"/>
      <c r="H6" s="842" t="s">
        <v>592</v>
      </c>
      <c r="I6" s="843" t="s">
        <v>593</v>
      </c>
      <c r="J6" s="843" t="s">
        <v>594</v>
      </c>
      <c r="K6" s="843" t="s">
        <v>595</v>
      </c>
      <c r="L6" s="843" t="s">
        <v>596</v>
      </c>
      <c r="M6" s="843" t="s">
        <v>597</v>
      </c>
      <c r="N6" s="843" t="s">
        <v>598</v>
      </c>
      <c r="O6" s="843" t="s">
        <v>599</v>
      </c>
      <c r="P6" s="843" t="s">
        <v>600</v>
      </c>
      <c r="Q6" s="843" t="s">
        <v>601</v>
      </c>
      <c r="R6" s="843" t="s">
        <v>590</v>
      </c>
      <c r="S6" s="7"/>
      <c r="T6" s="844" t="s">
        <v>591</v>
      </c>
      <c r="U6" s="842" t="s">
        <v>592</v>
      </c>
      <c r="V6" s="843" t="s">
        <v>593</v>
      </c>
      <c r="W6" s="843" t="s">
        <v>594</v>
      </c>
      <c r="X6" s="843" t="s">
        <v>595</v>
      </c>
    </row>
    <row r="7" spans="1:24" ht="15.75">
      <c r="A7" s="3"/>
      <c r="B7" s="3"/>
      <c r="C7" s="3"/>
      <c r="D7" s="3"/>
      <c r="E7" s="3"/>
      <c r="F7" s="3"/>
      <c r="G7" s="3"/>
      <c r="H7" s="3"/>
      <c r="I7" s="3"/>
      <c r="J7" s="3"/>
      <c r="K7" s="3"/>
      <c r="L7" s="3"/>
      <c r="M7" s="2"/>
      <c r="N7" s="2"/>
      <c r="O7" s="2"/>
      <c r="P7" s="2"/>
      <c r="Q7" s="2"/>
      <c r="R7" s="2"/>
      <c r="S7" s="2"/>
      <c r="T7" s="2"/>
      <c r="U7" s="2"/>
      <c r="V7" s="2"/>
      <c r="W7" s="2"/>
      <c r="X7" s="2"/>
    </row>
    <row r="8" spans="1:24" ht="15.75">
      <c r="A8" s="12" t="s">
        <v>169</v>
      </c>
      <c r="B8" s="12"/>
      <c r="C8" s="12"/>
      <c r="D8" s="12"/>
      <c r="E8" s="12"/>
      <c r="F8" s="3"/>
      <c r="G8" s="3"/>
      <c r="H8" s="3"/>
      <c r="I8" s="3"/>
      <c r="J8" s="3"/>
      <c r="K8" s="3"/>
      <c r="L8" s="3"/>
      <c r="M8" s="2"/>
      <c r="N8" s="2"/>
      <c r="O8" s="2"/>
      <c r="P8" s="2"/>
      <c r="Q8" s="2"/>
      <c r="R8" s="2"/>
      <c r="S8" s="2"/>
      <c r="T8" s="2"/>
      <c r="U8" s="2"/>
      <c r="V8" s="2"/>
      <c r="W8" s="2"/>
      <c r="X8" s="2"/>
    </row>
    <row r="9" spans="1:24" ht="15.75">
      <c r="A9" s="3"/>
      <c r="B9" s="3"/>
      <c r="C9" s="3"/>
      <c r="D9" s="3"/>
      <c r="E9" s="3"/>
      <c r="F9" s="3"/>
      <c r="G9" s="3"/>
      <c r="H9" s="3"/>
      <c r="I9" s="3"/>
      <c r="J9" s="3"/>
      <c r="K9" s="3"/>
      <c r="L9" s="3"/>
      <c r="M9" s="2"/>
      <c r="N9" s="2"/>
      <c r="O9" s="2"/>
      <c r="P9" s="2"/>
      <c r="Q9" s="2"/>
      <c r="R9" s="2"/>
      <c r="S9" s="2"/>
      <c r="T9" s="2"/>
      <c r="U9" s="2"/>
      <c r="V9" s="2"/>
      <c r="W9" s="2"/>
      <c r="X9" s="2"/>
    </row>
    <row r="10" spans="1:24" ht="15.75">
      <c r="A10" s="12" t="s">
        <v>170</v>
      </c>
      <c r="B10" s="12"/>
      <c r="C10" s="12"/>
      <c r="D10" s="12"/>
      <c r="E10" s="12"/>
      <c r="F10" s="3"/>
      <c r="G10" s="3"/>
      <c r="H10" s="3"/>
      <c r="I10" s="3"/>
      <c r="J10" s="3"/>
      <c r="K10" s="3"/>
      <c r="L10" s="3"/>
      <c r="M10" s="2"/>
      <c r="N10" s="2"/>
      <c r="O10" s="2"/>
      <c r="P10" s="2"/>
      <c r="Q10" s="2"/>
      <c r="R10" s="2"/>
      <c r="S10" s="2"/>
      <c r="T10" s="2"/>
      <c r="U10" s="2"/>
      <c r="V10" s="2"/>
      <c r="W10" s="2"/>
      <c r="X10" s="2"/>
    </row>
    <row r="11" spans="1:24" ht="15.75">
      <c r="A11" s="3"/>
      <c r="B11" s="3"/>
      <c r="C11" s="3"/>
      <c r="D11" s="3"/>
      <c r="E11" s="3"/>
      <c r="F11" s="3"/>
      <c r="G11" s="3"/>
      <c r="H11" s="3"/>
      <c r="I11" s="3"/>
      <c r="J11" s="3"/>
      <c r="K11" s="3"/>
      <c r="L11" s="3"/>
      <c r="M11" s="2"/>
      <c r="N11" s="2"/>
      <c r="O11" s="2"/>
      <c r="P11" s="2"/>
      <c r="Q11" s="2"/>
      <c r="R11" s="2"/>
      <c r="S11" s="2"/>
      <c r="T11" s="2"/>
      <c r="U11" s="2"/>
      <c r="V11" s="2"/>
      <c r="W11" s="2"/>
      <c r="X11" s="2"/>
    </row>
    <row r="12" spans="1:24" ht="15.75">
      <c r="A12" s="3" t="s">
        <v>171</v>
      </c>
      <c r="B12" s="44">
        <v>14.25</v>
      </c>
      <c r="C12" s="44">
        <v>14.25</v>
      </c>
      <c r="D12" s="44">
        <v>15.25</v>
      </c>
      <c r="E12" s="44">
        <v>14.25</v>
      </c>
      <c r="F12" s="44">
        <v>14.25</v>
      </c>
      <c r="G12" s="44"/>
      <c r="H12" s="44">
        <v>14.25</v>
      </c>
      <c r="I12" s="44">
        <v>14.25</v>
      </c>
      <c r="J12" s="44">
        <v>14</v>
      </c>
      <c r="K12" s="845">
        <v>14</v>
      </c>
      <c r="L12" s="845">
        <v>14</v>
      </c>
      <c r="M12" s="846">
        <v>14</v>
      </c>
      <c r="N12" s="44">
        <v>14.25</v>
      </c>
      <c r="O12" s="846">
        <v>14.25</v>
      </c>
      <c r="P12" s="846">
        <v>14.5</v>
      </c>
      <c r="Q12" s="846">
        <v>14.5</v>
      </c>
      <c r="R12" s="846">
        <v>14.5</v>
      </c>
      <c r="S12" s="2"/>
      <c r="T12" s="845">
        <v>14.5</v>
      </c>
      <c r="U12" s="847">
        <v>15</v>
      </c>
      <c r="V12" s="846">
        <v>15</v>
      </c>
      <c r="W12" s="846">
        <v>15</v>
      </c>
      <c r="X12" s="847">
        <v>15</v>
      </c>
    </row>
    <row r="13" spans="1:24" ht="15.75">
      <c r="A13" s="3"/>
      <c r="B13" s="44"/>
      <c r="C13" s="44"/>
      <c r="D13" s="44"/>
      <c r="E13" s="44"/>
      <c r="F13" s="44"/>
      <c r="G13" s="44"/>
      <c r="H13" s="44"/>
      <c r="I13" s="44"/>
      <c r="J13" s="44"/>
      <c r="K13" s="845"/>
      <c r="L13" s="845"/>
      <c r="M13" s="846"/>
      <c r="N13" s="44"/>
      <c r="O13" s="846"/>
      <c r="P13" s="846"/>
      <c r="Q13" s="846"/>
      <c r="R13" s="846"/>
      <c r="S13" s="2"/>
      <c r="T13" s="845"/>
      <c r="U13" s="847"/>
      <c r="V13" s="846"/>
      <c r="W13" s="846"/>
      <c r="X13" s="847"/>
    </row>
    <row r="14" spans="1:24" ht="15.75">
      <c r="A14" s="12" t="s">
        <v>172</v>
      </c>
      <c r="B14" s="32"/>
      <c r="C14" s="32"/>
      <c r="D14" s="32"/>
      <c r="E14" s="32"/>
      <c r="F14" s="44"/>
      <c r="G14" s="44"/>
      <c r="H14" s="44"/>
      <c r="I14" s="44"/>
      <c r="J14" s="44"/>
      <c r="K14" s="845"/>
      <c r="L14" s="845"/>
      <c r="M14" s="846"/>
      <c r="N14" s="44"/>
      <c r="O14" s="846"/>
      <c r="P14" s="846"/>
      <c r="Q14" s="846"/>
      <c r="R14" s="846"/>
      <c r="S14" s="2"/>
      <c r="T14" s="845"/>
      <c r="U14" s="847"/>
      <c r="V14" s="846"/>
      <c r="W14" s="846"/>
      <c r="X14" s="847"/>
    </row>
    <row r="15" spans="1:24" ht="15.75">
      <c r="A15" s="3"/>
      <c r="B15" s="44"/>
      <c r="C15" s="44"/>
      <c r="D15" s="44"/>
      <c r="E15" s="44"/>
      <c r="F15" s="44"/>
      <c r="G15" s="44"/>
      <c r="H15" s="44"/>
      <c r="I15" s="44"/>
      <c r="J15" s="44"/>
      <c r="K15" s="845"/>
      <c r="L15" s="845"/>
      <c r="M15" s="846"/>
      <c r="N15" s="44"/>
      <c r="O15" s="846"/>
      <c r="P15" s="846"/>
      <c r="Q15" s="846"/>
      <c r="R15" s="846"/>
      <c r="S15" s="2"/>
      <c r="T15" s="845"/>
      <c r="U15" s="847"/>
      <c r="V15" s="846"/>
      <c r="W15" s="846"/>
      <c r="X15" s="847"/>
    </row>
    <row r="16" spans="1:24" ht="15.75">
      <c r="A16" s="3" t="s">
        <v>173</v>
      </c>
      <c r="B16" s="44">
        <v>15.75</v>
      </c>
      <c r="C16" s="44">
        <v>15.75</v>
      </c>
      <c r="D16" s="44">
        <v>16.75</v>
      </c>
      <c r="E16" s="44">
        <v>15.75</v>
      </c>
      <c r="F16" s="44">
        <v>15.75</v>
      </c>
      <c r="G16" s="44"/>
      <c r="H16" s="44">
        <v>15.75</v>
      </c>
      <c r="I16" s="44">
        <v>15.75</v>
      </c>
      <c r="J16" s="848">
        <v>15.625</v>
      </c>
      <c r="K16" s="845">
        <v>15.5</v>
      </c>
      <c r="L16" s="845">
        <v>15.5</v>
      </c>
      <c r="M16" s="846">
        <v>15.5</v>
      </c>
      <c r="N16" s="44">
        <v>15.75</v>
      </c>
      <c r="O16" s="846">
        <v>15.75</v>
      </c>
      <c r="P16" s="846">
        <v>16</v>
      </c>
      <c r="Q16" s="846">
        <v>16</v>
      </c>
      <c r="R16" s="846">
        <v>16</v>
      </c>
      <c r="S16" s="2"/>
      <c r="T16" s="845">
        <v>16</v>
      </c>
      <c r="U16" s="847">
        <v>16.428571428571427</v>
      </c>
      <c r="V16" s="846">
        <v>16.5</v>
      </c>
      <c r="W16" s="846">
        <v>16.5</v>
      </c>
      <c r="X16" s="847">
        <v>16.5</v>
      </c>
    </row>
    <row r="17" spans="1:24" ht="18">
      <c r="A17" s="3" t="s">
        <v>203</v>
      </c>
      <c r="B17" s="44">
        <v>18.66</v>
      </c>
      <c r="C17" s="44">
        <v>22.15</v>
      </c>
      <c r="D17" s="44">
        <v>26.72</v>
      </c>
      <c r="E17" s="44">
        <v>22.19</v>
      </c>
      <c r="F17" s="44">
        <v>21.36</v>
      </c>
      <c r="G17" s="44"/>
      <c r="H17" s="848" t="s">
        <v>917</v>
      </c>
      <c r="I17" s="44">
        <v>21.06</v>
      </c>
      <c r="J17" s="848" t="s">
        <v>917</v>
      </c>
      <c r="K17" s="849" t="s">
        <v>917</v>
      </c>
      <c r="L17" s="845">
        <v>22.1493</v>
      </c>
      <c r="M17" s="850" t="s">
        <v>917</v>
      </c>
      <c r="N17" s="850" t="s">
        <v>917</v>
      </c>
      <c r="O17" s="846">
        <v>20.73949</v>
      </c>
      <c r="P17" s="851" t="s">
        <v>917</v>
      </c>
      <c r="Q17" s="851" t="s">
        <v>917</v>
      </c>
      <c r="R17" s="846">
        <v>21.84691</v>
      </c>
      <c r="S17" s="2"/>
      <c r="T17" s="849" t="s">
        <v>917</v>
      </c>
      <c r="U17" s="850" t="s">
        <v>917</v>
      </c>
      <c r="V17" s="846">
        <v>21.89942</v>
      </c>
      <c r="W17" s="850" t="s">
        <v>917</v>
      </c>
      <c r="X17" s="850" t="s">
        <v>917</v>
      </c>
    </row>
    <row r="18" spans="1:24" ht="15.75">
      <c r="A18" s="3" t="s">
        <v>174</v>
      </c>
      <c r="B18" s="852" t="s">
        <v>917</v>
      </c>
      <c r="C18" s="852" t="s">
        <v>917</v>
      </c>
      <c r="D18" s="852" t="s">
        <v>917</v>
      </c>
      <c r="E18" s="852" t="s">
        <v>917</v>
      </c>
      <c r="F18" s="44">
        <v>17.59</v>
      </c>
      <c r="G18" s="44"/>
      <c r="H18" s="44">
        <v>17.59</v>
      </c>
      <c r="I18" s="44">
        <v>17.59</v>
      </c>
      <c r="J18" s="848">
        <v>16.85</v>
      </c>
      <c r="K18" s="845">
        <v>16.85</v>
      </c>
      <c r="L18" s="845">
        <v>16.85</v>
      </c>
      <c r="M18" s="846">
        <v>16.85</v>
      </c>
      <c r="N18" s="44">
        <v>17.02</v>
      </c>
      <c r="O18" s="846">
        <v>17.016666666666666</v>
      </c>
      <c r="P18" s="846">
        <v>17.47</v>
      </c>
      <c r="Q18" s="846">
        <v>17.47</v>
      </c>
      <c r="R18" s="846">
        <v>17.47</v>
      </c>
      <c r="S18" s="2"/>
      <c r="T18" s="845">
        <v>17.47</v>
      </c>
      <c r="U18" s="847">
        <v>17.138333333333332</v>
      </c>
      <c r="V18" s="846">
        <v>17.138333333333332</v>
      </c>
      <c r="W18" s="846">
        <v>17.138333333333332</v>
      </c>
      <c r="X18" s="847">
        <v>17.138333333333332</v>
      </c>
    </row>
    <row r="19" spans="1:24" ht="15.75">
      <c r="A19" s="3"/>
      <c r="B19" s="44"/>
      <c r="C19" s="44"/>
      <c r="D19" s="44"/>
      <c r="E19" s="44"/>
      <c r="F19" s="44"/>
      <c r="G19" s="44"/>
      <c r="H19" s="44"/>
      <c r="I19" s="44"/>
      <c r="J19" s="44"/>
      <c r="K19" s="845"/>
      <c r="L19" s="845"/>
      <c r="M19" s="846"/>
      <c r="N19" s="44"/>
      <c r="O19" s="846"/>
      <c r="P19" s="846"/>
      <c r="Q19" s="846"/>
      <c r="R19" s="846"/>
      <c r="S19" s="2"/>
      <c r="T19" s="845"/>
      <c r="U19" s="847"/>
      <c r="V19" s="846"/>
      <c r="W19" s="846"/>
      <c r="X19" s="847"/>
    </row>
    <row r="20" spans="1:24" ht="15.75">
      <c r="A20" s="12" t="s">
        <v>175</v>
      </c>
      <c r="B20" s="32"/>
      <c r="C20" s="32"/>
      <c r="D20" s="32"/>
      <c r="E20" s="32"/>
      <c r="F20" s="44"/>
      <c r="G20" s="44"/>
      <c r="H20" s="44"/>
      <c r="I20" s="44"/>
      <c r="J20" s="44"/>
      <c r="K20" s="845"/>
      <c r="L20" s="845"/>
      <c r="M20" s="846"/>
      <c r="N20" s="44"/>
      <c r="O20" s="846"/>
      <c r="P20" s="846"/>
      <c r="Q20" s="846"/>
      <c r="R20" s="846"/>
      <c r="S20" s="2"/>
      <c r="T20" s="845"/>
      <c r="U20" s="847"/>
      <c r="V20" s="846"/>
      <c r="W20" s="846"/>
      <c r="X20" s="847"/>
    </row>
    <row r="21" spans="1:24" ht="18">
      <c r="A21" s="3" t="s">
        <v>204</v>
      </c>
      <c r="B21" s="44">
        <v>18.375</v>
      </c>
      <c r="C21" s="44">
        <v>18.375</v>
      </c>
      <c r="D21" s="44">
        <v>16.875</v>
      </c>
      <c r="E21" s="44">
        <v>18.625</v>
      </c>
      <c r="F21" s="44">
        <v>18.875</v>
      </c>
      <c r="G21" s="44"/>
      <c r="H21" s="44">
        <v>18.875</v>
      </c>
      <c r="I21" s="44">
        <v>18.875</v>
      </c>
      <c r="J21" s="44">
        <v>19.125</v>
      </c>
      <c r="K21" s="44">
        <v>19</v>
      </c>
      <c r="L21" s="44">
        <v>19</v>
      </c>
      <c r="M21" s="846">
        <v>19</v>
      </c>
      <c r="N21" s="44">
        <v>19</v>
      </c>
      <c r="O21" s="846">
        <v>19</v>
      </c>
      <c r="P21" s="846">
        <v>19.25</v>
      </c>
      <c r="Q21" s="846">
        <v>19.25</v>
      </c>
      <c r="R21" s="846">
        <v>19.25</v>
      </c>
      <c r="S21" s="2"/>
      <c r="T21" s="845">
        <v>19.25</v>
      </c>
      <c r="U21" s="847">
        <v>19.5</v>
      </c>
      <c r="V21" s="846">
        <v>19.5</v>
      </c>
      <c r="W21" s="846">
        <v>19.5</v>
      </c>
      <c r="X21" s="847">
        <v>19.5</v>
      </c>
    </row>
    <row r="22" spans="1:24" ht="18">
      <c r="A22" s="3" t="s">
        <v>205</v>
      </c>
      <c r="B22" s="44">
        <v>15.3</v>
      </c>
      <c r="C22" s="44">
        <v>15.3</v>
      </c>
      <c r="D22" s="44">
        <v>15.645</v>
      </c>
      <c r="E22" s="44">
        <v>15.645</v>
      </c>
      <c r="F22" s="44">
        <v>15.375</v>
      </c>
      <c r="G22" s="44"/>
      <c r="H22" s="44">
        <v>15.375</v>
      </c>
      <c r="I22" s="44">
        <v>15.375</v>
      </c>
      <c r="J22" s="44">
        <v>15.875</v>
      </c>
      <c r="K22" s="44">
        <v>15.625</v>
      </c>
      <c r="L22" s="44">
        <v>15.625</v>
      </c>
      <c r="M22" s="846">
        <v>15.625</v>
      </c>
      <c r="N22" s="44">
        <v>15.625</v>
      </c>
      <c r="O22" s="846">
        <v>15.625</v>
      </c>
      <c r="P22" s="846">
        <v>16</v>
      </c>
      <c r="Q22" s="846">
        <v>16</v>
      </c>
      <c r="R22" s="846">
        <v>16</v>
      </c>
      <c r="S22" s="2"/>
      <c r="T22" s="845">
        <v>16</v>
      </c>
      <c r="U22" s="847">
        <v>16.083333333333332</v>
      </c>
      <c r="V22" s="846">
        <v>16.083333333333332</v>
      </c>
      <c r="W22" s="846">
        <v>16.083333333333332</v>
      </c>
      <c r="X22" s="847">
        <v>16.083333333333332</v>
      </c>
    </row>
    <row r="23" spans="1:24" ht="18">
      <c r="A23" s="3" t="s">
        <v>206</v>
      </c>
      <c r="B23" s="44">
        <v>17.5</v>
      </c>
      <c r="C23" s="44">
        <v>17</v>
      </c>
      <c r="D23" s="44">
        <v>17</v>
      </c>
      <c r="E23" s="44">
        <v>17</v>
      </c>
      <c r="F23" s="44">
        <v>19</v>
      </c>
      <c r="G23" s="44"/>
      <c r="H23" s="44">
        <v>18</v>
      </c>
      <c r="I23" s="44">
        <v>16.7</v>
      </c>
      <c r="J23" s="44">
        <v>16.8</v>
      </c>
      <c r="K23" s="44">
        <v>16.3</v>
      </c>
      <c r="L23" s="44">
        <v>16.4</v>
      </c>
      <c r="M23" s="846">
        <v>16.4</v>
      </c>
      <c r="N23" s="44">
        <v>16.4</v>
      </c>
      <c r="O23" s="846">
        <v>16.4</v>
      </c>
      <c r="P23" s="846">
        <v>16.1</v>
      </c>
      <c r="Q23" s="846">
        <v>14.83</v>
      </c>
      <c r="R23" s="846">
        <v>15.95</v>
      </c>
      <c r="S23" s="2"/>
      <c r="T23" s="845">
        <v>15.95</v>
      </c>
      <c r="U23" s="847">
        <v>14.8</v>
      </c>
      <c r="V23" s="853">
        <v>14.6</v>
      </c>
      <c r="W23" s="853">
        <v>13.3</v>
      </c>
      <c r="X23" s="847">
        <v>13.2</v>
      </c>
    </row>
    <row r="24" spans="1:24" ht="15.75">
      <c r="A24" s="3"/>
      <c r="B24" s="44"/>
      <c r="C24" s="44"/>
      <c r="D24" s="44"/>
      <c r="E24" s="44"/>
      <c r="F24" s="44"/>
      <c r="G24" s="44"/>
      <c r="H24" s="44"/>
      <c r="I24" s="44"/>
      <c r="J24" s="44"/>
      <c r="K24" s="845"/>
      <c r="L24" s="845"/>
      <c r="M24" s="854"/>
      <c r="N24" s="44"/>
      <c r="O24" s="846"/>
      <c r="P24" s="846"/>
      <c r="Q24" s="846"/>
      <c r="R24" s="846"/>
      <c r="S24" s="2"/>
      <c r="T24" s="845"/>
      <c r="U24" s="847"/>
      <c r="V24" s="846"/>
      <c r="W24" s="846"/>
      <c r="X24" s="847"/>
    </row>
    <row r="25" spans="1:24" ht="15.75">
      <c r="A25" s="12" t="s">
        <v>176</v>
      </c>
      <c r="B25" s="32"/>
      <c r="C25" s="32"/>
      <c r="D25" s="32"/>
      <c r="E25" s="32"/>
      <c r="F25" s="44"/>
      <c r="G25" s="44"/>
      <c r="H25" s="44"/>
      <c r="I25" s="44"/>
      <c r="J25" s="44"/>
      <c r="K25" s="845"/>
      <c r="L25" s="845"/>
      <c r="M25" s="854"/>
      <c r="N25" s="44"/>
      <c r="O25" s="846"/>
      <c r="P25" s="846"/>
      <c r="Q25" s="846"/>
      <c r="R25" s="846"/>
      <c r="S25" s="2"/>
      <c r="T25" s="845"/>
      <c r="U25" s="847"/>
      <c r="V25" s="846"/>
      <c r="W25" s="846"/>
      <c r="X25" s="847"/>
    </row>
    <row r="26" spans="1:24" ht="15.75">
      <c r="A26" s="12"/>
      <c r="B26" s="32"/>
      <c r="C26" s="32"/>
      <c r="D26" s="32"/>
      <c r="E26" s="32"/>
      <c r="F26" s="44"/>
      <c r="G26" s="44"/>
      <c r="H26" s="44"/>
      <c r="I26" s="44"/>
      <c r="J26" s="44"/>
      <c r="K26" s="845"/>
      <c r="L26" s="845"/>
      <c r="M26" s="854"/>
      <c r="N26" s="44"/>
      <c r="O26" s="846"/>
      <c r="P26" s="846"/>
      <c r="Q26" s="846"/>
      <c r="R26" s="846"/>
      <c r="S26" s="2"/>
      <c r="T26" s="845"/>
      <c r="U26" s="847"/>
      <c r="V26" s="846"/>
      <c r="W26" s="846"/>
      <c r="X26" s="847"/>
    </row>
    <row r="27" spans="1:24" ht="15.75">
      <c r="A27" s="855" t="s">
        <v>172</v>
      </c>
      <c r="B27" s="856"/>
      <c r="C27" s="856"/>
      <c r="D27" s="856"/>
      <c r="E27" s="856"/>
      <c r="F27" s="44"/>
      <c r="G27" s="44"/>
      <c r="H27" s="44"/>
      <c r="I27" s="44"/>
      <c r="J27" s="44"/>
      <c r="K27" s="845"/>
      <c r="L27" s="845"/>
      <c r="M27" s="854"/>
      <c r="N27" s="44"/>
      <c r="O27" s="846"/>
      <c r="P27" s="846"/>
      <c r="Q27" s="846"/>
      <c r="R27" s="846"/>
      <c r="S27" s="2"/>
      <c r="T27" s="845"/>
      <c r="U27" s="847"/>
      <c r="V27" s="846"/>
      <c r="W27" s="846"/>
      <c r="X27" s="847"/>
    </row>
    <row r="28" spans="1:24" ht="15.75">
      <c r="A28" s="3"/>
      <c r="B28" s="44"/>
      <c r="C28" s="44"/>
      <c r="D28" s="44"/>
      <c r="E28" s="44"/>
      <c r="F28" s="44"/>
      <c r="G28" s="44"/>
      <c r="H28" s="44"/>
      <c r="I28" s="44"/>
      <c r="J28" s="44"/>
      <c r="K28" s="845"/>
      <c r="L28" s="845"/>
      <c r="M28" s="854"/>
      <c r="N28" s="44"/>
      <c r="O28" s="846"/>
      <c r="P28" s="846"/>
      <c r="Q28" s="846"/>
      <c r="R28" s="846"/>
      <c r="S28" s="2"/>
      <c r="T28" s="845"/>
      <c r="U28" s="847"/>
      <c r="V28" s="846"/>
      <c r="W28" s="846"/>
      <c r="X28" s="847"/>
    </row>
    <row r="29" spans="1:24" ht="15.75">
      <c r="A29" s="12" t="s">
        <v>177</v>
      </c>
      <c r="B29" s="32"/>
      <c r="C29" s="32"/>
      <c r="D29" s="32"/>
      <c r="E29" s="32"/>
      <c r="F29" s="44"/>
      <c r="G29" s="44"/>
      <c r="H29" s="44"/>
      <c r="I29" s="44"/>
      <c r="J29" s="44"/>
      <c r="K29" s="845"/>
      <c r="L29" s="845"/>
      <c r="M29" s="854"/>
      <c r="N29" s="44"/>
      <c r="O29" s="846"/>
      <c r="P29" s="846"/>
      <c r="Q29" s="846"/>
      <c r="R29" s="846"/>
      <c r="S29" s="2"/>
      <c r="T29" s="845"/>
      <c r="U29" s="847"/>
      <c r="V29" s="846"/>
      <c r="W29" s="846"/>
      <c r="X29" s="847"/>
    </row>
    <row r="30" spans="1:24" ht="15.75">
      <c r="A30" s="3" t="s">
        <v>178</v>
      </c>
      <c r="B30" s="44">
        <v>8.69</v>
      </c>
      <c r="C30" s="44">
        <v>8.4</v>
      </c>
      <c r="D30" s="44">
        <v>8.37</v>
      </c>
      <c r="E30" s="44">
        <v>7.7</v>
      </c>
      <c r="F30" s="44">
        <v>7.48</v>
      </c>
      <c r="G30" s="44"/>
      <c r="H30" s="44">
        <v>8.55</v>
      </c>
      <c r="I30" s="44">
        <v>8.45</v>
      </c>
      <c r="J30" s="44">
        <v>8.448</v>
      </c>
      <c r="K30" s="845">
        <v>8.398</v>
      </c>
      <c r="L30" s="845">
        <v>8.398</v>
      </c>
      <c r="M30" s="846">
        <v>8.172</v>
      </c>
      <c r="N30" s="846">
        <f>+(7.5+11.25+9.11+(3.5+11.25)/2+(5+10)/2)/5</f>
        <v>8.547</v>
      </c>
      <c r="O30" s="846">
        <v>7.428999999999999</v>
      </c>
      <c r="P30" s="846">
        <v>7.478999999999999</v>
      </c>
      <c r="Q30" s="846">
        <v>7.478999999999999</v>
      </c>
      <c r="R30" s="846">
        <v>6.6370000000000005</v>
      </c>
      <c r="S30" s="2"/>
      <c r="T30" s="845">
        <v>6.6370000000000005</v>
      </c>
      <c r="U30" s="847">
        <v>6.787000000000001</v>
      </c>
      <c r="V30" s="846">
        <v>6.787000000000001</v>
      </c>
      <c r="W30" s="846">
        <v>6.787000000000001</v>
      </c>
      <c r="X30" s="847">
        <v>6.655833333333334</v>
      </c>
    </row>
    <row r="31" spans="1:24" ht="15.75">
      <c r="A31" s="3" t="s">
        <v>179</v>
      </c>
      <c r="B31" s="44">
        <v>10.12</v>
      </c>
      <c r="C31" s="44">
        <v>9.82</v>
      </c>
      <c r="D31" s="44">
        <v>10.29</v>
      </c>
      <c r="E31" s="44">
        <v>9.93</v>
      </c>
      <c r="F31" s="44">
        <v>9.07</v>
      </c>
      <c r="G31" s="44"/>
      <c r="H31" s="44">
        <v>9.01</v>
      </c>
      <c r="I31" s="44">
        <v>9.008333333333333</v>
      </c>
      <c r="J31" s="44">
        <v>8.954166666666667</v>
      </c>
      <c r="K31" s="845">
        <v>8.779166666666667</v>
      </c>
      <c r="L31" s="845">
        <v>8.779166666666667</v>
      </c>
      <c r="M31" s="846">
        <v>8.7025</v>
      </c>
      <c r="N31" s="846">
        <f>+(9.93+8.75+8.29+(7.75+10.85)/2+9+10)/6</f>
        <v>9.211666666666666</v>
      </c>
      <c r="O31" s="846">
        <v>8.678333333333333</v>
      </c>
      <c r="P31" s="846">
        <v>8.67</v>
      </c>
      <c r="Q31" s="846">
        <v>8.653333333333334</v>
      </c>
      <c r="R31" s="846">
        <v>8.565833333333332</v>
      </c>
      <c r="S31" s="2"/>
      <c r="T31" s="845">
        <v>8.565833333333332</v>
      </c>
      <c r="U31" s="847">
        <v>8.555</v>
      </c>
      <c r="V31" s="846">
        <v>8.609166666666667</v>
      </c>
      <c r="W31" s="846">
        <v>8.605</v>
      </c>
      <c r="X31" s="847">
        <v>8.225714285714286</v>
      </c>
    </row>
    <row r="32" spans="1:24" ht="15.75">
      <c r="A32" s="3" t="s">
        <v>966</v>
      </c>
      <c r="B32" s="44">
        <v>10.23</v>
      </c>
      <c r="C32" s="44">
        <v>10.06</v>
      </c>
      <c r="D32" s="44">
        <v>10.54</v>
      </c>
      <c r="E32" s="44">
        <v>9.98</v>
      </c>
      <c r="F32" s="44">
        <v>9.1</v>
      </c>
      <c r="G32" s="44"/>
      <c r="H32" s="44">
        <v>8.7</v>
      </c>
      <c r="I32" s="44">
        <v>8.88</v>
      </c>
      <c r="J32" s="44">
        <v>8.898333333333333</v>
      </c>
      <c r="K32" s="845">
        <v>8.744166666666667</v>
      </c>
      <c r="L32" s="845">
        <v>8.742083333333333</v>
      </c>
      <c r="M32" s="846">
        <v>8.742083333333333</v>
      </c>
      <c r="N32" s="846">
        <f>+((7.75+8.5+8.5+10)/4+(8.75+9.25+9.18+(7.95+11.25)/2+8.75+10.25)/6)/2</f>
        <v>8.992083333333333</v>
      </c>
      <c r="O32" s="846">
        <v>8.731666666666666</v>
      </c>
      <c r="P32" s="846">
        <v>8.762916666666666</v>
      </c>
      <c r="Q32" s="846">
        <v>8.7825</v>
      </c>
      <c r="R32" s="846">
        <v>8.715833333333332</v>
      </c>
      <c r="S32" s="2"/>
      <c r="T32" s="845">
        <v>8.715833333333332</v>
      </c>
      <c r="U32" s="847">
        <v>8.795833333333334</v>
      </c>
      <c r="V32" s="846">
        <v>8.720833333333333</v>
      </c>
      <c r="W32" s="846">
        <v>8.7125</v>
      </c>
      <c r="X32" s="847">
        <v>8.805357142857144</v>
      </c>
    </row>
    <row r="33" spans="1:24" ht="15.75">
      <c r="A33" s="3" t="s">
        <v>180</v>
      </c>
      <c r="B33" s="44">
        <v>11.04</v>
      </c>
      <c r="C33" s="44">
        <v>11</v>
      </c>
      <c r="D33" s="44">
        <v>11.33</v>
      </c>
      <c r="E33" s="44">
        <v>10.53</v>
      </c>
      <c r="F33" s="44">
        <v>10.28</v>
      </c>
      <c r="G33" s="44"/>
      <c r="H33" s="44">
        <v>9.77625</v>
      </c>
      <c r="I33" s="44">
        <v>9.911666666666665</v>
      </c>
      <c r="J33" s="44">
        <v>9.911666666666665</v>
      </c>
      <c r="K33" s="845">
        <v>9.7875</v>
      </c>
      <c r="L33" s="845">
        <v>9.735416666666666</v>
      </c>
      <c r="M33" s="846">
        <v>9.672916666666666</v>
      </c>
      <c r="N33" s="846">
        <f>+((9.25+9.5+9.5+(8+11.85)/2+9.25+10.75)/6+(10+9.75+9.75+(8.75+11)/2+10.5+10.65)/6)/2</f>
        <v>9.891666666666666</v>
      </c>
      <c r="O33" s="846">
        <v>9.735416666666666</v>
      </c>
      <c r="P33" s="846">
        <v>9.71875</v>
      </c>
      <c r="Q33" s="846">
        <v>9.716666666666667</v>
      </c>
      <c r="R33" s="846">
        <v>9.64375</v>
      </c>
      <c r="S33" s="2"/>
      <c r="T33" s="845">
        <v>9.64375</v>
      </c>
      <c r="U33" s="847">
        <v>9.685416666666665</v>
      </c>
      <c r="V33" s="846">
        <v>9.4625</v>
      </c>
      <c r="W33" s="846">
        <v>9.464583333333334</v>
      </c>
      <c r="X33" s="847">
        <v>9.533928571428572</v>
      </c>
    </row>
    <row r="34" spans="1:24" ht="15.75">
      <c r="A34" s="3" t="s">
        <v>181</v>
      </c>
      <c r="B34" s="44">
        <v>10.99</v>
      </c>
      <c r="C34" s="44">
        <v>10.89</v>
      </c>
      <c r="D34" s="44">
        <v>11.3</v>
      </c>
      <c r="E34" s="44">
        <v>10.44</v>
      </c>
      <c r="F34" s="44">
        <v>10.62</v>
      </c>
      <c r="G34" s="44"/>
      <c r="H34" s="44">
        <v>10.53</v>
      </c>
      <c r="I34" s="44">
        <v>10.52</v>
      </c>
      <c r="J34" s="44">
        <v>10.520833333333334</v>
      </c>
      <c r="K34" s="845">
        <v>10.602777777777778</v>
      </c>
      <c r="L34" s="845">
        <v>10.602777777777778</v>
      </c>
      <c r="M34" s="846">
        <v>10.469444444444443</v>
      </c>
      <c r="N34" s="846">
        <f>+((10.25+10.5+11)/3+(10.75+10+10.25+11.5+(9+10.75)/2)/5+(10+11.25)/2)/3</f>
        <v>10.561111111111112</v>
      </c>
      <c r="O34" s="846">
        <v>10.502777777777778</v>
      </c>
      <c r="P34" s="846">
        <v>10.502777777777778</v>
      </c>
      <c r="Q34" s="846">
        <v>10.502777777777778</v>
      </c>
      <c r="R34" s="846">
        <v>10.41388888888889</v>
      </c>
      <c r="S34" s="2"/>
      <c r="T34" s="845">
        <v>10.41388888888889</v>
      </c>
      <c r="U34" s="847">
        <v>10.39611111111111</v>
      </c>
      <c r="V34" s="846">
        <v>10.144444444444444</v>
      </c>
      <c r="W34" s="846">
        <v>10.165277777777776</v>
      </c>
      <c r="X34" s="847">
        <v>9.858134920634921</v>
      </c>
    </row>
    <row r="35" spans="1:24" ht="15.75">
      <c r="A35" s="3"/>
      <c r="B35" s="44"/>
      <c r="C35" s="44"/>
      <c r="D35" s="44"/>
      <c r="E35" s="44"/>
      <c r="F35" s="44"/>
      <c r="G35" s="44"/>
      <c r="H35" s="44"/>
      <c r="I35" s="44"/>
      <c r="J35" s="44"/>
      <c r="K35" s="845"/>
      <c r="L35" s="845"/>
      <c r="M35" s="846"/>
      <c r="N35" s="44"/>
      <c r="O35" s="846"/>
      <c r="P35" s="846"/>
      <c r="Q35" s="846"/>
      <c r="R35" s="846"/>
      <c r="S35" s="2"/>
      <c r="T35" s="845"/>
      <c r="U35" s="847"/>
      <c r="V35" s="846"/>
      <c r="W35" s="846"/>
      <c r="X35" s="847"/>
    </row>
    <row r="36" spans="1:24" ht="18">
      <c r="A36" s="12" t="s">
        <v>207</v>
      </c>
      <c r="B36" s="32"/>
      <c r="C36" s="32"/>
      <c r="D36" s="32"/>
      <c r="E36" s="32"/>
      <c r="F36" s="44"/>
      <c r="G36" s="44"/>
      <c r="H36" s="44"/>
      <c r="I36" s="44"/>
      <c r="J36" s="44"/>
      <c r="K36" s="845"/>
      <c r="L36" s="845"/>
      <c r="M36" s="846"/>
      <c r="N36" s="44"/>
      <c r="O36" s="846"/>
      <c r="P36" s="846"/>
      <c r="Q36" s="846"/>
      <c r="R36" s="846"/>
      <c r="S36" s="2"/>
      <c r="T36" s="845"/>
      <c r="U36" s="847"/>
      <c r="V36" s="846"/>
      <c r="W36" s="846"/>
      <c r="X36" s="847"/>
    </row>
    <row r="37" spans="1:24" ht="15.75">
      <c r="A37" s="3" t="s">
        <v>182</v>
      </c>
      <c r="B37" s="44">
        <v>5.02</v>
      </c>
      <c r="C37" s="44">
        <v>1.93</v>
      </c>
      <c r="D37" s="44">
        <v>1.87</v>
      </c>
      <c r="E37" s="44">
        <v>0.49</v>
      </c>
      <c r="F37" s="44">
        <v>0.59</v>
      </c>
      <c r="G37" s="44"/>
      <c r="H37" s="44">
        <v>0.59</v>
      </c>
      <c r="I37" s="44">
        <v>0.66</v>
      </c>
      <c r="J37" s="44">
        <v>0.812</v>
      </c>
      <c r="K37" s="845">
        <v>0.8640000000000001</v>
      </c>
      <c r="L37" s="845">
        <v>0.8640000000000001</v>
      </c>
      <c r="M37" s="846">
        <v>0.932</v>
      </c>
      <c r="N37" s="44">
        <v>1.0070000000000001</v>
      </c>
      <c r="O37" s="846">
        <v>1.014</v>
      </c>
      <c r="P37" s="846">
        <v>1.059</v>
      </c>
      <c r="Q37" s="846">
        <v>1.034</v>
      </c>
      <c r="R37" s="846">
        <v>1.036</v>
      </c>
      <c r="S37" s="2"/>
      <c r="T37" s="845">
        <v>1.042</v>
      </c>
      <c r="U37" s="847">
        <v>1.112</v>
      </c>
      <c r="V37" s="846">
        <v>1.2559999999999998</v>
      </c>
      <c r="W37" s="846">
        <v>1.278</v>
      </c>
      <c r="X37" s="847">
        <v>1.69</v>
      </c>
    </row>
    <row r="38" spans="1:24" ht="15.75">
      <c r="A38" s="3" t="s">
        <v>183</v>
      </c>
      <c r="B38" s="44">
        <v>1.69</v>
      </c>
      <c r="C38" s="44">
        <v>2.41</v>
      </c>
      <c r="D38" s="44">
        <v>2.62</v>
      </c>
      <c r="E38" s="44">
        <v>1.18</v>
      </c>
      <c r="F38" s="44">
        <v>1.06</v>
      </c>
      <c r="G38" s="44"/>
      <c r="H38" s="44">
        <v>1.05</v>
      </c>
      <c r="I38" s="44">
        <v>0.84</v>
      </c>
      <c r="J38" s="44">
        <v>0.84125</v>
      </c>
      <c r="K38" s="845">
        <v>0.84125</v>
      </c>
      <c r="L38" s="845">
        <v>0.90375</v>
      </c>
      <c r="M38" s="846">
        <v>0.90375</v>
      </c>
      <c r="N38" s="44">
        <v>0.90375</v>
      </c>
      <c r="O38" s="846">
        <v>0.8725</v>
      </c>
      <c r="P38" s="846">
        <v>0.8725</v>
      </c>
      <c r="Q38" s="846">
        <v>0.90375</v>
      </c>
      <c r="R38" s="846">
        <v>0.90375</v>
      </c>
      <c r="S38" s="2"/>
      <c r="T38" s="845">
        <v>0.8725</v>
      </c>
      <c r="U38" s="847">
        <v>0.8725</v>
      </c>
      <c r="V38" s="846">
        <v>0.935</v>
      </c>
      <c r="W38" s="846">
        <v>0.90375</v>
      </c>
      <c r="X38" s="847">
        <v>1.1225</v>
      </c>
    </row>
    <row r="39" spans="1:24" ht="15.75">
      <c r="A39" s="3" t="s">
        <v>184</v>
      </c>
      <c r="B39" s="44">
        <v>3.74</v>
      </c>
      <c r="C39" s="44">
        <v>3.06</v>
      </c>
      <c r="D39" s="44">
        <v>2.74</v>
      </c>
      <c r="E39" s="44">
        <v>1.78</v>
      </c>
      <c r="F39" s="44">
        <v>1.97</v>
      </c>
      <c r="G39" s="44"/>
      <c r="H39" s="44">
        <v>1.96</v>
      </c>
      <c r="I39" s="44">
        <v>2.06</v>
      </c>
      <c r="J39" s="44">
        <v>2.019</v>
      </c>
      <c r="K39" s="845">
        <v>2.019</v>
      </c>
      <c r="L39" s="845">
        <v>2.031</v>
      </c>
      <c r="M39" s="846">
        <v>2.023</v>
      </c>
      <c r="N39" s="44">
        <v>2.035</v>
      </c>
      <c r="O39" s="846">
        <v>2.033</v>
      </c>
      <c r="P39" s="846">
        <v>2.085</v>
      </c>
      <c r="Q39" s="846">
        <v>2.0629999999999997</v>
      </c>
      <c r="R39" s="846">
        <v>2.065</v>
      </c>
      <c r="S39" s="2"/>
      <c r="T39" s="845">
        <v>2.0810000000000004</v>
      </c>
      <c r="U39" s="847">
        <v>2.143</v>
      </c>
      <c r="V39" s="846">
        <v>2.2689999999999997</v>
      </c>
      <c r="W39" s="846">
        <v>2.265</v>
      </c>
      <c r="X39" s="847">
        <v>2.5119999999999996</v>
      </c>
    </row>
    <row r="40" spans="1:24" ht="15.75">
      <c r="A40" s="3" t="s">
        <v>185</v>
      </c>
      <c r="B40" s="44">
        <v>8.54</v>
      </c>
      <c r="C40" s="44">
        <v>6.98</v>
      </c>
      <c r="D40" s="44">
        <v>7.23</v>
      </c>
      <c r="E40" s="44">
        <v>5.09</v>
      </c>
      <c r="F40" s="44">
        <v>5.03</v>
      </c>
      <c r="G40" s="44"/>
      <c r="H40" s="44">
        <v>5.06</v>
      </c>
      <c r="I40" s="44">
        <v>5.33</v>
      </c>
      <c r="J40" s="44">
        <v>5.3340000000000005</v>
      </c>
      <c r="K40" s="845">
        <v>5.0520000000000005</v>
      </c>
      <c r="L40" s="845">
        <v>5.021000000000001</v>
      </c>
      <c r="M40" s="846">
        <v>4.949</v>
      </c>
      <c r="N40" s="44">
        <v>5.032</v>
      </c>
      <c r="O40" s="846">
        <v>5.134</v>
      </c>
      <c r="P40" s="846">
        <v>5.2620000000000005</v>
      </c>
      <c r="Q40" s="846">
        <v>5.079</v>
      </c>
      <c r="R40" s="846">
        <v>5.145</v>
      </c>
      <c r="S40" s="2"/>
      <c r="T40" s="845">
        <v>5.063000000000001</v>
      </c>
      <c r="U40" s="847">
        <v>5.043</v>
      </c>
      <c r="V40" s="846">
        <v>5.105</v>
      </c>
      <c r="W40" s="846">
        <v>5.111</v>
      </c>
      <c r="X40" s="847">
        <v>5.5520000000000005</v>
      </c>
    </row>
    <row r="41" spans="1:24" ht="15.75">
      <c r="A41" s="3"/>
      <c r="B41" s="44"/>
      <c r="C41" s="44"/>
      <c r="D41" s="44"/>
      <c r="E41" s="44"/>
      <c r="F41" s="44"/>
      <c r="G41" s="44"/>
      <c r="H41" s="44"/>
      <c r="I41" s="44"/>
      <c r="J41" s="44"/>
      <c r="K41" s="845"/>
      <c r="L41" s="845"/>
      <c r="M41" s="846"/>
      <c r="N41" s="44"/>
      <c r="O41" s="846"/>
      <c r="P41" s="846"/>
      <c r="Q41" s="846"/>
      <c r="R41" s="846"/>
      <c r="S41" s="2"/>
      <c r="T41" s="845"/>
      <c r="U41" s="847"/>
      <c r="V41" s="846"/>
      <c r="W41" s="846"/>
      <c r="X41" s="847"/>
    </row>
    <row r="42" spans="1:24" ht="15.75">
      <c r="A42" s="12" t="s">
        <v>175</v>
      </c>
      <c r="B42" s="32"/>
      <c r="C42" s="32"/>
      <c r="D42" s="32"/>
      <c r="E42" s="32"/>
      <c r="F42" s="44"/>
      <c r="G42" s="44"/>
      <c r="H42" s="44"/>
      <c r="I42" s="44"/>
      <c r="J42" s="44"/>
      <c r="K42" s="845"/>
      <c r="L42" s="845"/>
      <c r="M42" s="846"/>
      <c r="N42" s="44"/>
      <c r="O42" s="846"/>
      <c r="P42" s="846"/>
      <c r="Q42" s="846"/>
      <c r="R42" s="846"/>
      <c r="S42" s="2"/>
      <c r="T42" s="845"/>
      <c r="U42" s="847"/>
      <c r="V42" s="846"/>
      <c r="W42" s="846"/>
      <c r="X42" s="847"/>
    </row>
    <row r="43" spans="1:24" ht="15.75">
      <c r="A43" s="3" t="s">
        <v>186</v>
      </c>
      <c r="B43" s="44">
        <v>3</v>
      </c>
      <c r="C43" s="44">
        <v>3</v>
      </c>
      <c r="D43" s="44">
        <v>3</v>
      </c>
      <c r="E43" s="44">
        <v>3.5</v>
      </c>
      <c r="F43" s="848">
        <v>3</v>
      </c>
      <c r="G43" s="848"/>
      <c r="H43" s="848">
        <v>3</v>
      </c>
      <c r="I43" s="848">
        <v>3</v>
      </c>
      <c r="J43" s="44">
        <v>2.5</v>
      </c>
      <c r="K43" s="845">
        <v>2.5</v>
      </c>
      <c r="L43" s="845">
        <v>2.5</v>
      </c>
      <c r="M43" s="846">
        <v>2.5</v>
      </c>
      <c r="N43" s="44">
        <v>2.5</v>
      </c>
      <c r="O43" s="846">
        <v>3.5</v>
      </c>
      <c r="P43" s="846">
        <v>3.5</v>
      </c>
      <c r="Q43" s="846">
        <v>3.5</v>
      </c>
      <c r="R43" s="846">
        <v>3.5</v>
      </c>
      <c r="S43" s="2"/>
      <c r="T43" s="845">
        <v>3.5</v>
      </c>
      <c r="U43" s="847">
        <v>3.5</v>
      </c>
      <c r="V43" s="585">
        <v>3.5</v>
      </c>
      <c r="W43" s="846">
        <v>3.5</v>
      </c>
      <c r="X43" s="585">
        <v>3.5</v>
      </c>
    </row>
    <row r="44" spans="1:24" ht="15.75">
      <c r="A44" s="3" t="s">
        <v>187</v>
      </c>
      <c r="B44" s="44">
        <v>7.5</v>
      </c>
      <c r="C44" s="44">
        <v>7.5</v>
      </c>
      <c r="D44" s="44">
        <v>7.5</v>
      </c>
      <c r="E44" s="44">
        <v>8.5</v>
      </c>
      <c r="F44" s="44">
        <v>8.55</v>
      </c>
      <c r="G44" s="44"/>
      <c r="H44" s="44">
        <v>8.55</v>
      </c>
      <c r="I44" s="44">
        <v>8.55</v>
      </c>
      <c r="J44" s="44">
        <v>7.8</v>
      </c>
      <c r="K44" s="845">
        <v>7.8</v>
      </c>
      <c r="L44" s="845">
        <v>7.8</v>
      </c>
      <c r="M44" s="846">
        <v>7.8</v>
      </c>
      <c r="N44" s="44">
        <v>7.8</v>
      </c>
      <c r="O44" s="846">
        <v>8.55</v>
      </c>
      <c r="P44" s="846">
        <v>8.55</v>
      </c>
      <c r="Q44" s="846">
        <v>8.55</v>
      </c>
      <c r="R44" s="846">
        <v>8.55</v>
      </c>
      <c r="S44" s="2"/>
      <c r="T44" s="845">
        <v>8.55</v>
      </c>
      <c r="U44" s="847">
        <v>8.55</v>
      </c>
      <c r="V44" s="846">
        <v>8.55</v>
      </c>
      <c r="W44" s="846">
        <v>8.55</v>
      </c>
      <c r="X44" s="88">
        <v>8.55</v>
      </c>
    </row>
    <row r="45" spans="1:24" ht="15.75">
      <c r="A45" s="3"/>
      <c r="B45" s="44"/>
      <c r="C45" s="44"/>
      <c r="D45" s="44"/>
      <c r="E45" s="44"/>
      <c r="F45" s="44"/>
      <c r="G45" s="44"/>
      <c r="H45" s="44"/>
      <c r="I45" s="44"/>
      <c r="J45" s="44"/>
      <c r="K45" s="845"/>
      <c r="L45" s="845"/>
      <c r="M45" s="846"/>
      <c r="N45" s="3"/>
      <c r="O45" s="3"/>
      <c r="P45" s="846"/>
      <c r="Q45" s="846"/>
      <c r="R45" s="2"/>
      <c r="S45" s="2"/>
      <c r="T45" s="2"/>
      <c r="V45" s="845"/>
      <c r="W45" s="845"/>
      <c r="X45" s="88"/>
    </row>
    <row r="46" spans="1:24" ht="15.75">
      <c r="A46" s="12" t="s">
        <v>188</v>
      </c>
      <c r="B46" s="32"/>
      <c r="C46" s="32"/>
      <c r="D46" s="32"/>
      <c r="E46" s="32"/>
      <c r="F46" s="44"/>
      <c r="G46" s="44"/>
      <c r="H46" s="44"/>
      <c r="I46" s="44"/>
      <c r="J46" s="44"/>
      <c r="K46" s="845"/>
      <c r="L46" s="845"/>
      <c r="M46" s="846"/>
      <c r="N46" s="44"/>
      <c r="O46" s="846"/>
      <c r="P46" s="846"/>
      <c r="Q46" s="846"/>
      <c r="R46" s="846"/>
      <c r="S46" s="2"/>
      <c r="T46" s="845"/>
      <c r="U46" s="847"/>
      <c r="V46" s="846"/>
      <c r="W46" s="585"/>
      <c r="X46" s="847"/>
    </row>
    <row r="47" spans="1:24" ht="15.75">
      <c r="A47" s="3"/>
      <c r="B47" s="44"/>
      <c r="C47" s="44"/>
      <c r="D47" s="44"/>
      <c r="E47" s="44"/>
      <c r="F47" s="44"/>
      <c r="G47" s="44"/>
      <c r="H47" s="44"/>
      <c r="I47" s="44"/>
      <c r="J47" s="44"/>
      <c r="K47" s="845"/>
      <c r="L47" s="845"/>
      <c r="M47" s="846"/>
      <c r="N47" s="44"/>
      <c r="O47" s="846"/>
      <c r="P47" s="846"/>
      <c r="Q47" s="846"/>
      <c r="R47" s="846"/>
      <c r="S47" s="2"/>
      <c r="T47" s="845"/>
      <c r="U47" s="847"/>
      <c r="V47" s="846"/>
      <c r="W47" s="846"/>
      <c r="X47" s="847"/>
    </row>
    <row r="48" spans="1:24" ht="18">
      <c r="A48" s="3" t="s">
        <v>208</v>
      </c>
      <c r="B48" s="857">
        <v>12.71</v>
      </c>
      <c r="C48" s="857">
        <v>12.51</v>
      </c>
      <c r="D48" s="857">
        <v>14.03</v>
      </c>
      <c r="E48" s="858">
        <v>12.74</v>
      </c>
      <c r="F48" s="44">
        <v>12.5</v>
      </c>
      <c r="G48" s="44"/>
      <c r="H48" s="848">
        <v>12.08</v>
      </c>
      <c r="I48" s="848">
        <v>12.08</v>
      </c>
      <c r="J48" s="44">
        <v>12.05</v>
      </c>
      <c r="K48" s="845">
        <v>11.67</v>
      </c>
      <c r="L48" s="845">
        <v>11.61</v>
      </c>
      <c r="M48" s="846">
        <v>11.61</v>
      </c>
      <c r="N48" s="44">
        <v>11.25</v>
      </c>
      <c r="O48" s="846">
        <v>11.77</v>
      </c>
      <c r="P48" s="846">
        <v>11.93</v>
      </c>
      <c r="Q48" s="846">
        <v>12.19</v>
      </c>
      <c r="R48" s="846">
        <v>12.31</v>
      </c>
      <c r="S48" s="2"/>
      <c r="T48" s="35">
        <v>12.31</v>
      </c>
      <c r="U48" s="590">
        <v>12.2</v>
      </c>
      <c r="V48" s="846">
        <v>12.7</v>
      </c>
      <c r="W48" s="846">
        <v>12.72</v>
      </c>
      <c r="X48" s="585">
        <v>12.74</v>
      </c>
    </row>
    <row r="49" spans="1:24" ht="18">
      <c r="A49" s="3" t="s">
        <v>209</v>
      </c>
      <c r="B49" s="848" t="s">
        <v>917</v>
      </c>
      <c r="C49" s="848" t="s">
        <v>917</v>
      </c>
      <c r="D49" s="848" t="s">
        <v>917</v>
      </c>
      <c r="E49" s="848">
        <v>9.9</v>
      </c>
      <c r="F49" s="44">
        <v>9.85</v>
      </c>
      <c r="G49" s="44"/>
      <c r="H49" s="44">
        <v>9.85</v>
      </c>
      <c r="I49" s="44">
        <v>9.8</v>
      </c>
      <c r="J49" s="44">
        <v>9.6</v>
      </c>
      <c r="K49" s="845">
        <v>9.75</v>
      </c>
      <c r="L49" s="845">
        <v>9</v>
      </c>
      <c r="M49" s="846">
        <v>9</v>
      </c>
      <c r="N49" s="850">
        <v>9.25</v>
      </c>
      <c r="O49" s="846">
        <v>9.25</v>
      </c>
      <c r="P49" s="847">
        <v>9.5</v>
      </c>
      <c r="Q49" s="847">
        <v>9.5</v>
      </c>
      <c r="R49" s="847">
        <v>9.525</v>
      </c>
      <c r="S49" s="859"/>
      <c r="T49" s="847">
        <v>9.525</v>
      </c>
      <c r="U49" s="847">
        <v>11.966666666666667</v>
      </c>
      <c r="V49" s="846">
        <v>11.966666666666667</v>
      </c>
      <c r="W49" s="853">
        <v>11.966666666666667</v>
      </c>
      <c r="X49" s="585">
        <v>11.8</v>
      </c>
    </row>
    <row r="50" spans="1:24" ht="18">
      <c r="A50" s="6" t="s">
        <v>210</v>
      </c>
      <c r="B50" s="860" t="s">
        <v>917</v>
      </c>
      <c r="C50" s="860" t="s">
        <v>917</v>
      </c>
      <c r="D50" s="860" t="s">
        <v>917</v>
      </c>
      <c r="E50" s="860">
        <v>10.37</v>
      </c>
      <c r="F50" s="861">
        <v>10.46</v>
      </c>
      <c r="G50" s="861"/>
      <c r="H50" s="860">
        <v>10.47</v>
      </c>
      <c r="I50" s="860">
        <v>10.47</v>
      </c>
      <c r="J50" s="861">
        <v>10.47</v>
      </c>
      <c r="K50" s="861">
        <v>10.19</v>
      </c>
      <c r="L50" s="861">
        <v>9.9</v>
      </c>
      <c r="M50" s="862">
        <v>9.91</v>
      </c>
      <c r="N50" s="863">
        <v>10.06</v>
      </c>
      <c r="O50" s="862">
        <v>10.07</v>
      </c>
      <c r="P50" s="862">
        <v>10.26</v>
      </c>
      <c r="Q50" s="862">
        <v>10.2</v>
      </c>
      <c r="R50" s="862">
        <v>10.21</v>
      </c>
      <c r="S50" s="7"/>
      <c r="T50" s="6">
        <v>10.21</v>
      </c>
      <c r="U50" s="864">
        <v>11</v>
      </c>
      <c r="V50" s="862">
        <v>10.76</v>
      </c>
      <c r="W50" s="862">
        <v>10.55</v>
      </c>
      <c r="X50" s="864">
        <v>10.08</v>
      </c>
    </row>
    <row r="51" spans="1:23" ht="15.75">
      <c r="A51" s="35" t="s">
        <v>189</v>
      </c>
      <c r="B51" s="35"/>
      <c r="C51" s="35"/>
      <c r="D51" s="35"/>
      <c r="E51" s="35"/>
      <c r="F51" s="865"/>
      <c r="G51" s="865"/>
      <c r="H51" s="865"/>
      <c r="I51" s="866"/>
      <c r="J51" s="866"/>
      <c r="K51" s="3"/>
      <c r="L51" s="3"/>
      <c r="M51" s="3"/>
      <c r="N51" s="3"/>
      <c r="O51" s="3"/>
      <c r="P51" s="3"/>
      <c r="Q51" s="846"/>
      <c r="R51" s="3"/>
      <c r="S51" s="2"/>
      <c r="T51" s="2"/>
      <c r="U51" s="2"/>
      <c r="V51" s="845"/>
      <c r="W51" s="2"/>
    </row>
    <row r="52" spans="1:24" ht="15.75">
      <c r="A52" s="3" t="s">
        <v>190</v>
      </c>
      <c r="B52" s="3"/>
      <c r="C52" s="3"/>
      <c r="D52" s="3"/>
      <c r="E52" s="3"/>
      <c r="F52" s="3"/>
      <c r="G52" s="3"/>
      <c r="H52" s="3"/>
      <c r="I52" s="3"/>
      <c r="J52" s="3"/>
      <c r="K52" s="3"/>
      <c r="L52" s="3"/>
      <c r="M52" s="3"/>
      <c r="N52" s="3"/>
      <c r="O52" s="3"/>
      <c r="P52" s="846"/>
      <c r="Q52" s="846"/>
      <c r="R52" s="3"/>
      <c r="S52" s="2"/>
      <c r="T52" s="2"/>
      <c r="U52" s="2"/>
      <c r="V52" s="2"/>
      <c r="W52" s="2"/>
      <c r="X52" s="2"/>
    </row>
    <row r="53" spans="1:24" ht="15.75">
      <c r="A53" s="3" t="s">
        <v>191</v>
      </c>
      <c r="B53" s="3"/>
      <c r="C53" s="3"/>
      <c r="D53" s="3"/>
      <c r="E53" s="3"/>
      <c r="F53" s="3"/>
      <c r="G53" s="3"/>
      <c r="H53" s="3"/>
      <c r="I53" s="3"/>
      <c r="J53" s="3"/>
      <c r="K53" s="3"/>
      <c r="L53" s="3"/>
      <c r="M53" s="3"/>
      <c r="N53" s="3"/>
      <c r="O53" s="3"/>
      <c r="P53" s="846"/>
      <c r="Q53" s="3"/>
      <c r="R53" s="3"/>
      <c r="S53" s="2"/>
      <c r="T53" s="2"/>
      <c r="U53" s="2"/>
      <c r="V53" s="2"/>
      <c r="W53" s="2"/>
      <c r="X53" s="2"/>
    </row>
    <row r="54" spans="1:23" ht="15.75">
      <c r="A54" s="35" t="s">
        <v>192</v>
      </c>
      <c r="B54" s="3"/>
      <c r="C54" s="3"/>
      <c r="D54" s="3"/>
      <c r="E54" s="3"/>
      <c r="F54" s="3"/>
      <c r="G54" s="3"/>
      <c r="H54" s="3"/>
      <c r="I54" s="3"/>
      <c r="J54" s="3"/>
      <c r="K54" s="3"/>
      <c r="L54" s="3"/>
      <c r="M54" s="3"/>
      <c r="N54" s="3"/>
      <c r="O54" s="3"/>
      <c r="P54" s="3"/>
      <c r="Q54" s="3"/>
      <c r="R54" s="3"/>
      <c r="S54" s="2"/>
      <c r="T54" s="2"/>
      <c r="U54" s="2"/>
      <c r="V54" s="2"/>
      <c r="W54" s="2"/>
    </row>
    <row r="55" spans="1:23" ht="15.75">
      <c r="A55" s="3" t="s">
        <v>193</v>
      </c>
      <c r="B55" s="3"/>
      <c r="C55" s="3"/>
      <c r="D55" s="3"/>
      <c r="E55" s="3"/>
      <c r="F55" s="3"/>
      <c r="G55" s="3"/>
      <c r="H55" s="3"/>
      <c r="I55" s="3"/>
      <c r="J55" s="3"/>
      <c r="K55" s="3"/>
      <c r="L55" s="3"/>
      <c r="M55" s="3"/>
      <c r="N55" s="3"/>
      <c r="O55" s="3"/>
      <c r="P55" s="3"/>
      <c r="Q55" s="3"/>
      <c r="R55" s="3"/>
      <c r="S55" s="2"/>
      <c r="T55" s="2"/>
      <c r="U55" s="2"/>
      <c r="W55" s="2"/>
    </row>
    <row r="56" spans="1:24" ht="15.75">
      <c r="A56" s="3" t="s">
        <v>194</v>
      </c>
      <c r="B56" s="3"/>
      <c r="C56" s="3"/>
      <c r="D56" s="3"/>
      <c r="E56" s="3"/>
      <c r="F56" s="3"/>
      <c r="G56" s="3"/>
      <c r="H56" s="3"/>
      <c r="I56" s="3"/>
      <c r="J56" s="3"/>
      <c r="K56" s="3"/>
      <c r="L56" s="3"/>
      <c r="M56" s="3"/>
      <c r="N56" s="3"/>
      <c r="O56" s="3"/>
      <c r="P56" s="3"/>
      <c r="Q56" s="3"/>
      <c r="R56" s="3"/>
      <c r="S56" s="3"/>
      <c r="T56" s="2"/>
      <c r="U56" s="2"/>
      <c r="V56" s="2"/>
      <c r="W56" s="2"/>
      <c r="X56" s="2"/>
    </row>
    <row r="57" spans="1:24" ht="15.75">
      <c r="A57" s="3" t="s">
        <v>195</v>
      </c>
      <c r="B57" s="3"/>
      <c r="C57" s="3"/>
      <c r="D57" s="3"/>
      <c r="E57" s="3"/>
      <c r="F57" s="3"/>
      <c r="G57" s="3"/>
      <c r="H57" s="3"/>
      <c r="I57" s="3"/>
      <c r="J57" s="3"/>
      <c r="K57" s="3"/>
      <c r="L57" s="3"/>
      <c r="M57" s="3"/>
      <c r="N57" s="3"/>
      <c r="O57" s="3"/>
      <c r="P57" s="3"/>
      <c r="Q57" s="2"/>
      <c r="R57" s="3"/>
      <c r="S57" s="3"/>
      <c r="T57" s="2"/>
      <c r="U57" s="2"/>
      <c r="V57" s="2"/>
      <c r="W57" s="2"/>
      <c r="X57" s="2"/>
    </row>
    <row r="58" spans="1:24" ht="15.75">
      <c r="A58" s="3" t="s">
        <v>196</v>
      </c>
      <c r="B58" s="3"/>
      <c r="C58" s="3"/>
      <c r="D58" s="3"/>
      <c r="E58" s="3"/>
      <c r="F58" s="3"/>
      <c r="G58" s="3"/>
      <c r="H58" s="3"/>
      <c r="I58" s="3"/>
      <c r="J58" s="3"/>
      <c r="K58" s="3"/>
      <c r="L58" s="3"/>
      <c r="M58" s="3"/>
      <c r="N58" s="3"/>
      <c r="O58" s="3"/>
      <c r="P58" s="3"/>
      <c r="Q58" s="2"/>
      <c r="R58" s="3"/>
      <c r="S58" s="3"/>
      <c r="T58" s="2"/>
      <c r="U58" s="2"/>
      <c r="V58" s="2"/>
      <c r="W58" s="2"/>
      <c r="X58" s="2"/>
    </row>
    <row r="59" spans="1:24" ht="15.75">
      <c r="A59" s="3" t="s">
        <v>197</v>
      </c>
      <c r="B59" s="3"/>
      <c r="C59" s="3"/>
      <c r="D59" s="3"/>
      <c r="E59" s="3"/>
      <c r="F59" s="3"/>
      <c r="G59" s="3"/>
      <c r="H59" s="3"/>
      <c r="I59" s="3"/>
      <c r="J59" s="3"/>
      <c r="K59" s="3"/>
      <c r="L59" s="3"/>
      <c r="M59" s="3"/>
      <c r="N59" s="3"/>
      <c r="O59" s="3"/>
      <c r="P59" s="3"/>
      <c r="Q59" s="2"/>
      <c r="R59" s="3"/>
      <c r="S59" s="3"/>
      <c r="T59" s="2"/>
      <c r="U59" s="2"/>
      <c r="V59" s="2"/>
      <c r="W59" s="2"/>
      <c r="X59" s="2"/>
    </row>
    <row r="60" spans="1:24" ht="15.75">
      <c r="A60" s="3" t="s">
        <v>198</v>
      </c>
      <c r="B60" s="3"/>
      <c r="C60" s="3"/>
      <c r="D60" s="3"/>
      <c r="E60" s="3"/>
      <c r="F60" s="3"/>
      <c r="G60" s="3"/>
      <c r="H60" s="3"/>
      <c r="I60" s="3"/>
      <c r="J60" s="3"/>
      <c r="K60" s="3"/>
      <c r="L60" s="3"/>
      <c r="M60" s="3"/>
      <c r="N60" s="3"/>
      <c r="O60" s="3"/>
      <c r="P60" s="3"/>
      <c r="Q60" s="2"/>
      <c r="R60" s="3"/>
      <c r="S60" s="3"/>
      <c r="T60" s="2"/>
      <c r="U60" s="2"/>
      <c r="V60" s="2"/>
      <c r="W60" s="2"/>
      <c r="X60" s="2"/>
    </row>
    <row r="61" spans="1:24" ht="15.75">
      <c r="A61" s="3" t="s">
        <v>199</v>
      </c>
      <c r="B61" s="3"/>
      <c r="C61" s="3"/>
      <c r="D61" s="3"/>
      <c r="E61" s="3"/>
      <c r="F61" s="3"/>
      <c r="G61" s="3"/>
      <c r="H61" s="3"/>
      <c r="I61" s="3"/>
      <c r="J61" s="3"/>
      <c r="K61" s="3"/>
      <c r="L61" s="3"/>
      <c r="M61" s="3"/>
      <c r="N61" s="3"/>
      <c r="O61" s="3"/>
      <c r="P61" s="3"/>
      <c r="Q61" s="2"/>
      <c r="R61" s="3"/>
      <c r="S61" s="3"/>
      <c r="T61" s="2"/>
      <c r="U61" s="2"/>
      <c r="V61" s="2"/>
      <c r="W61" s="2"/>
      <c r="X61" s="2"/>
    </row>
    <row r="62" spans="1:24" ht="15.75">
      <c r="A62" s="3" t="s">
        <v>200</v>
      </c>
      <c r="B62" s="3"/>
      <c r="C62" s="3"/>
      <c r="D62" s="3"/>
      <c r="E62" s="3"/>
      <c r="F62" s="3"/>
      <c r="G62" s="3"/>
      <c r="H62" s="3"/>
      <c r="I62" s="3"/>
      <c r="J62" s="3"/>
      <c r="K62" s="3"/>
      <c r="L62" s="3"/>
      <c r="M62" s="3"/>
      <c r="N62" s="3"/>
      <c r="O62" s="3"/>
      <c r="P62" s="3"/>
      <c r="Q62" s="2"/>
      <c r="R62" s="3"/>
      <c r="S62" s="3"/>
      <c r="T62" s="2"/>
      <c r="U62" s="2"/>
      <c r="V62" s="2"/>
      <c r="W62" s="2"/>
      <c r="X62" s="2"/>
    </row>
    <row r="63" spans="1:24" ht="15.75">
      <c r="A63" s="3" t="s">
        <v>201</v>
      </c>
      <c r="B63" s="3"/>
      <c r="C63" s="3"/>
      <c r="D63" s="3"/>
      <c r="E63" s="3"/>
      <c r="F63" s="3"/>
      <c r="G63" s="3"/>
      <c r="H63" s="3"/>
      <c r="I63" s="3"/>
      <c r="J63" s="3"/>
      <c r="K63" s="3"/>
      <c r="L63" s="3"/>
      <c r="M63" s="3"/>
      <c r="N63" s="3"/>
      <c r="O63" s="3"/>
      <c r="P63" s="3"/>
      <c r="Q63" s="2"/>
      <c r="R63" s="3"/>
      <c r="S63" s="3"/>
      <c r="T63" s="2"/>
      <c r="U63" s="2"/>
      <c r="V63" s="2"/>
      <c r="W63" s="2"/>
      <c r="X63" s="2"/>
    </row>
  </sheetData>
  <printOptions/>
  <pageMargins left="0.75" right="0.75" top="1" bottom="1" header="0.5" footer="0.5"/>
  <pageSetup horizontalDpi="600" verticalDpi="600" orientation="portrait" paperSize="9" scale="36" r:id="rId1"/>
</worksheet>
</file>

<file path=xl/worksheets/sheet31.xml><?xml version="1.0" encoding="utf-8"?>
<worksheet xmlns="http://schemas.openxmlformats.org/spreadsheetml/2006/main" xmlns:r="http://schemas.openxmlformats.org/officeDocument/2006/relationships">
  <dimension ref="A1:L70"/>
  <sheetViews>
    <sheetView workbookViewId="0" topLeftCell="A1">
      <selection activeCell="A1" sqref="A1"/>
    </sheetView>
  </sheetViews>
  <sheetFormatPr defaultColWidth="9.140625" defaultRowHeight="12.75"/>
  <cols>
    <col min="1" max="1" width="12.421875" style="0" customWidth="1"/>
    <col min="2" max="2" width="14.7109375" style="0" customWidth="1"/>
    <col min="3" max="3" width="4.28125" style="0" customWidth="1"/>
    <col min="4" max="4" width="14.00390625" style="0" customWidth="1"/>
    <col min="5" max="5" width="14.7109375" style="0" customWidth="1"/>
    <col min="6" max="6" width="17.8515625" style="0" customWidth="1"/>
    <col min="7" max="8" width="16.140625" style="0" customWidth="1"/>
    <col min="9" max="9" width="3.8515625" style="0" customWidth="1"/>
    <col min="10" max="10" width="18.00390625" style="0" customWidth="1"/>
    <col min="11" max="11" width="15.8515625" style="0" customWidth="1"/>
    <col min="12" max="12" width="16.8515625" style="0" customWidth="1"/>
  </cols>
  <sheetData>
    <row r="1" spans="1:12" ht="15.75">
      <c r="A1" s="262" t="s">
        <v>211</v>
      </c>
      <c r="B1" s="262"/>
      <c r="C1" s="262"/>
      <c r="D1" s="262"/>
      <c r="E1" s="262"/>
      <c r="F1" s="686"/>
      <c r="G1" s="262"/>
      <c r="H1" s="262"/>
      <c r="I1" s="262"/>
      <c r="J1" s="262"/>
      <c r="K1" s="262"/>
      <c r="L1" s="98"/>
    </row>
    <row r="2" spans="1:12" ht="15.75">
      <c r="A2" s="262"/>
      <c r="B2" s="262"/>
      <c r="C2" s="262"/>
      <c r="D2" s="262"/>
      <c r="E2" s="262"/>
      <c r="F2" s="686"/>
      <c r="G2" s="262"/>
      <c r="H2" s="262"/>
      <c r="I2" s="262"/>
      <c r="J2" s="262"/>
      <c r="K2" s="262"/>
      <c r="L2" s="98"/>
    </row>
    <row r="3" spans="1:12" ht="18">
      <c r="A3" s="262" t="s">
        <v>233</v>
      </c>
      <c r="B3" s="262"/>
      <c r="C3" s="262"/>
      <c r="D3" s="262"/>
      <c r="E3" s="262"/>
      <c r="F3" s="686"/>
      <c r="G3" s="262"/>
      <c r="H3" s="262"/>
      <c r="I3" s="262"/>
      <c r="J3" s="262"/>
      <c r="K3" s="262"/>
      <c r="L3" s="98"/>
    </row>
    <row r="4" spans="1:12" ht="15.75">
      <c r="A4" s="262" t="s">
        <v>168</v>
      </c>
      <c r="B4" s="262"/>
      <c r="C4" s="262"/>
      <c r="D4" s="645"/>
      <c r="E4" s="262"/>
      <c r="F4" s="686"/>
      <c r="G4" s="262"/>
      <c r="H4" s="262"/>
      <c r="I4" s="262"/>
      <c r="J4" s="262"/>
      <c r="K4" s="262"/>
      <c r="L4" s="98"/>
    </row>
    <row r="5" spans="1:12" ht="15.75">
      <c r="A5" s="596"/>
      <c r="B5" s="596"/>
      <c r="C5" s="596"/>
      <c r="D5" s="867" t="s">
        <v>212</v>
      </c>
      <c r="E5" s="596"/>
      <c r="F5" s="596"/>
      <c r="G5" s="596"/>
      <c r="H5" s="718" t="s">
        <v>213</v>
      </c>
      <c r="I5" s="718"/>
      <c r="J5" s="263" t="s">
        <v>214</v>
      </c>
      <c r="K5" s="596"/>
      <c r="L5" s="596"/>
    </row>
    <row r="6" spans="1:12" ht="15.75">
      <c r="A6" s="688"/>
      <c r="B6" s="688"/>
      <c r="C6" s="688"/>
      <c r="D6" s="653" t="s">
        <v>775</v>
      </c>
      <c r="E6" s="718" t="s">
        <v>215</v>
      </c>
      <c r="F6" s="718" t="s">
        <v>216</v>
      </c>
      <c r="G6" s="689" t="s">
        <v>217</v>
      </c>
      <c r="H6" s="689" t="s">
        <v>218</v>
      </c>
      <c r="I6" s="689"/>
      <c r="J6" s="653"/>
      <c r="K6" s="718" t="s">
        <v>215</v>
      </c>
      <c r="L6" s="718" t="s">
        <v>216</v>
      </c>
    </row>
    <row r="7" spans="1:12" ht="18">
      <c r="A7" s="649" t="s">
        <v>840</v>
      </c>
      <c r="B7" s="649"/>
      <c r="C7" s="649"/>
      <c r="D7" s="692" t="s">
        <v>219</v>
      </c>
      <c r="E7" s="692" t="s">
        <v>220</v>
      </c>
      <c r="F7" s="692" t="s">
        <v>234</v>
      </c>
      <c r="G7" s="692" t="s">
        <v>235</v>
      </c>
      <c r="H7" s="692" t="s">
        <v>236</v>
      </c>
      <c r="I7" s="692"/>
      <c r="J7" s="692" t="s">
        <v>219</v>
      </c>
      <c r="K7" s="692" t="s">
        <v>220</v>
      </c>
      <c r="L7" s="692" t="s">
        <v>221</v>
      </c>
    </row>
    <row r="8" spans="1:12" ht="15.75">
      <c r="A8" s="262" t="s">
        <v>851</v>
      </c>
      <c r="B8" s="112"/>
      <c r="C8" s="112"/>
      <c r="D8" s="868">
        <v>15</v>
      </c>
      <c r="E8" s="868">
        <v>12.5</v>
      </c>
      <c r="F8" s="703">
        <v>13.48</v>
      </c>
      <c r="G8" s="151">
        <v>12.7</v>
      </c>
      <c r="H8" s="155" t="s">
        <v>222</v>
      </c>
      <c r="I8" s="428"/>
      <c r="J8" s="869">
        <v>2.0408163265306043</v>
      </c>
      <c r="K8" s="869">
        <v>-0.17746228926353086</v>
      </c>
      <c r="L8" s="869">
        <v>0.692</v>
      </c>
    </row>
    <row r="9" spans="1:12" ht="15.75">
      <c r="A9" s="262" t="s">
        <v>887</v>
      </c>
      <c r="B9" s="112"/>
      <c r="C9" s="112"/>
      <c r="D9" s="868">
        <v>14</v>
      </c>
      <c r="E9" s="868">
        <v>9.5</v>
      </c>
      <c r="F9" s="703">
        <v>11.9</v>
      </c>
      <c r="G9" s="151">
        <v>9.8</v>
      </c>
      <c r="H9" s="151">
        <v>7.577265961552393</v>
      </c>
      <c r="I9" s="151"/>
      <c r="J9" s="869">
        <v>3.825136612021841</v>
      </c>
      <c r="K9" s="869">
        <v>1.8</v>
      </c>
      <c r="L9" s="869">
        <v>1.913</v>
      </c>
    </row>
    <row r="10" spans="1:12" ht="15.75">
      <c r="A10" s="262" t="s">
        <v>853</v>
      </c>
      <c r="B10" s="112"/>
      <c r="C10" s="112"/>
      <c r="D10" s="868">
        <v>14.5</v>
      </c>
      <c r="E10" s="868">
        <v>9.9</v>
      </c>
      <c r="F10" s="703">
        <v>11.95</v>
      </c>
      <c r="G10" s="151">
        <v>10.8</v>
      </c>
      <c r="H10" s="151">
        <v>7.286375758976793</v>
      </c>
      <c r="I10" s="151"/>
      <c r="J10" s="869">
        <v>3.3393501805054147</v>
      </c>
      <c r="K10" s="869">
        <v>2.4</v>
      </c>
      <c r="L10" s="869">
        <v>1.038</v>
      </c>
    </row>
    <row r="11" spans="1:12" ht="15.75">
      <c r="A11" s="262" t="s">
        <v>854</v>
      </c>
      <c r="B11" s="112"/>
      <c r="C11" s="112"/>
      <c r="D11" s="868">
        <v>14.5</v>
      </c>
      <c r="E11" s="868">
        <v>9.6</v>
      </c>
      <c r="F11" s="703">
        <v>12.23</v>
      </c>
      <c r="G11" s="151">
        <v>9.6</v>
      </c>
      <c r="H11" s="151">
        <v>6.623060540923942</v>
      </c>
      <c r="I11" s="151"/>
      <c r="J11" s="869">
        <v>4.47080291970803</v>
      </c>
      <c r="K11" s="869">
        <v>2.8</v>
      </c>
      <c r="L11" s="869">
        <v>2.4</v>
      </c>
    </row>
    <row r="12" spans="1:12" ht="15.75">
      <c r="A12" s="262" t="s">
        <v>855</v>
      </c>
      <c r="B12" s="112"/>
      <c r="C12" s="701"/>
      <c r="D12" s="870">
        <v>14</v>
      </c>
      <c r="E12" s="870">
        <v>9.5625</v>
      </c>
      <c r="F12" s="870">
        <v>11.4</v>
      </c>
      <c r="G12" s="705">
        <v>7.8</v>
      </c>
      <c r="H12" s="705">
        <v>3.78</v>
      </c>
      <c r="I12" s="705"/>
      <c r="J12" s="869">
        <v>5.75139146567718</v>
      </c>
      <c r="K12" s="869">
        <v>1.6349721706864566</v>
      </c>
      <c r="L12" s="869">
        <v>3.3395176252319114</v>
      </c>
    </row>
    <row r="13" spans="1:12" ht="15.75">
      <c r="A13" s="262" t="s">
        <v>856</v>
      </c>
      <c r="B13" s="112"/>
      <c r="C13" s="112"/>
      <c r="D13" s="871">
        <v>14</v>
      </c>
      <c r="E13" s="871">
        <v>8.54</v>
      </c>
      <c r="F13" s="872">
        <v>10.66</v>
      </c>
      <c r="G13" s="705">
        <v>6.4</v>
      </c>
      <c r="H13" s="705">
        <v>5.8</v>
      </c>
      <c r="I13" s="705"/>
      <c r="J13" s="873">
        <v>7.1</v>
      </c>
      <c r="K13" s="873">
        <v>2</v>
      </c>
      <c r="L13" s="869">
        <v>4</v>
      </c>
    </row>
    <row r="14" spans="1:12" ht="15.75">
      <c r="A14" s="704">
        <v>1999</v>
      </c>
      <c r="B14" s="268"/>
      <c r="C14" s="268"/>
      <c r="D14" s="874">
        <v>14.81</v>
      </c>
      <c r="E14" s="874">
        <v>9.19</v>
      </c>
      <c r="F14" s="875">
        <v>11.98</v>
      </c>
      <c r="G14" s="728">
        <v>8.4</v>
      </c>
      <c r="H14" s="728">
        <v>3.3</v>
      </c>
      <c r="I14" s="876"/>
      <c r="J14" s="877">
        <v>5.9</v>
      </c>
      <c r="K14" s="877">
        <v>0.7</v>
      </c>
      <c r="L14" s="877">
        <v>3.3</v>
      </c>
    </row>
    <row r="15" spans="1:12" ht="15.75">
      <c r="A15" s="267">
        <v>2000</v>
      </c>
      <c r="B15" s="165"/>
      <c r="C15" s="70"/>
      <c r="D15" s="871">
        <v>15.75</v>
      </c>
      <c r="E15" s="871">
        <v>10.175</v>
      </c>
      <c r="F15" s="878">
        <v>12.71</v>
      </c>
      <c r="G15" s="165">
        <v>8.5</v>
      </c>
      <c r="H15" s="298">
        <v>5.18</v>
      </c>
      <c r="I15" s="879"/>
      <c r="J15" s="877">
        <v>6.7</v>
      </c>
      <c r="K15" s="877">
        <v>1.5</v>
      </c>
      <c r="L15" s="877">
        <v>3.9</v>
      </c>
    </row>
    <row r="16" spans="1:12" ht="15.75">
      <c r="A16" s="880" t="s">
        <v>1079</v>
      </c>
      <c r="B16" s="165"/>
      <c r="C16" s="165"/>
      <c r="D16" s="881">
        <v>15.75</v>
      </c>
      <c r="E16" s="881">
        <v>9.81</v>
      </c>
      <c r="F16" s="878">
        <v>12.51</v>
      </c>
      <c r="G16" s="298">
        <v>5.8</v>
      </c>
      <c r="H16" s="298">
        <v>3.7</v>
      </c>
      <c r="I16" s="165"/>
      <c r="J16" s="882">
        <v>9.4</v>
      </c>
      <c r="K16" s="882">
        <v>3.8</v>
      </c>
      <c r="L16" s="877">
        <v>6.342</v>
      </c>
    </row>
    <row r="17" spans="1:12" ht="15.75">
      <c r="A17" s="880" t="s">
        <v>223</v>
      </c>
      <c r="B17" s="165"/>
      <c r="C17" s="165"/>
      <c r="D17" s="883">
        <v>16.75</v>
      </c>
      <c r="E17" s="883">
        <v>10.15</v>
      </c>
      <c r="F17" s="878">
        <v>14.03</v>
      </c>
      <c r="G17" s="298">
        <v>10.6</v>
      </c>
      <c r="H17" s="386">
        <v>5.4764159965971615</v>
      </c>
      <c r="I17" s="884"/>
      <c r="J17" s="883">
        <v>5.56</v>
      </c>
      <c r="K17" s="883">
        <v>-0.41</v>
      </c>
      <c r="L17" s="882">
        <v>3.1</v>
      </c>
    </row>
    <row r="18" spans="1:12" ht="15.75">
      <c r="A18" s="885"/>
      <c r="B18" s="165"/>
      <c r="C18" s="165"/>
      <c r="D18" s="883"/>
      <c r="E18" s="883"/>
      <c r="F18" s="878"/>
      <c r="G18" s="298"/>
      <c r="H18" s="386"/>
      <c r="I18" s="884"/>
      <c r="J18" s="883"/>
      <c r="K18" s="883"/>
      <c r="L18" s="882"/>
    </row>
    <row r="19" spans="1:12" ht="15.75">
      <c r="A19" s="880" t="s">
        <v>162</v>
      </c>
      <c r="B19" s="165" t="s">
        <v>591</v>
      </c>
      <c r="C19" s="165"/>
      <c r="D19" s="883">
        <v>16.75</v>
      </c>
      <c r="E19" s="883">
        <v>10.15</v>
      </c>
      <c r="F19" s="878">
        <v>14.01</v>
      </c>
      <c r="G19" s="298">
        <v>10.8</v>
      </c>
      <c r="H19" s="386">
        <v>6.252219164591155</v>
      </c>
      <c r="I19" s="884"/>
      <c r="J19" s="883">
        <v>5.37</v>
      </c>
      <c r="K19" s="883">
        <v>-0.59</v>
      </c>
      <c r="L19" s="882">
        <v>2.9</v>
      </c>
    </row>
    <row r="20" spans="1:12" ht="15.75">
      <c r="A20" s="880"/>
      <c r="B20" s="165" t="s">
        <v>592</v>
      </c>
      <c r="C20" s="165"/>
      <c r="D20" s="883">
        <v>16.75</v>
      </c>
      <c r="E20" s="883">
        <v>9.9</v>
      </c>
      <c r="F20" s="878">
        <v>14.01</v>
      </c>
      <c r="G20" s="886">
        <v>11.6</v>
      </c>
      <c r="H20" s="386">
        <v>7.00356810132039</v>
      </c>
      <c r="I20" s="884"/>
      <c r="J20" s="883">
        <v>4.61</v>
      </c>
      <c r="K20" s="883">
        <v>-1.52</v>
      </c>
      <c r="L20" s="882">
        <v>2.16</v>
      </c>
    </row>
    <row r="21" spans="1:12" ht="15.75">
      <c r="A21" s="880"/>
      <c r="B21" s="165" t="s">
        <v>593</v>
      </c>
      <c r="C21" s="165"/>
      <c r="D21" s="883">
        <v>16.75</v>
      </c>
      <c r="E21" s="883">
        <v>9.93</v>
      </c>
      <c r="F21" s="878">
        <v>13.99</v>
      </c>
      <c r="G21" s="886">
        <v>10.6</v>
      </c>
      <c r="H21" s="386">
        <v>7.783602178562732</v>
      </c>
      <c r="I21" s="884"/>
      <c r="J21" s="883">
        <v>5.56</v>
      </c>
      <c r="K21" s="883">
        <v>-0.61</v>
      </c>
      <c r="L21" s="882">
        <v>3.07</v>
      </c>
    </row>
    <row r="22" spans="1:12" ht="15.75">
      <c r="A22" s="880"/>
      <c r="B22" s="165" t="s">
        <v>594</v>
      </c>
      <c r="C22" s="165"/>
      <c r="D22" s="883">
        <v>16.75</v>
      </c>
      <c r="E22" s="883">
        <v>9.9</v>
      </c>
      <c r="F22" s="878">
        <v>13.99</v>
      </c>
      <c r="G22" s="886">
        <v>10.8</v>
      </c>
      <c r="H22" s="386">
        <v>11.227670107436971</v>
      </c>
      <c r="I22" s="884"/>
      <c r="J22" s="883">
        <v>5.37</v>
      </c>
      <c r="K22" s="883">
        <v>-0.81</v>
      </c>
      <c r="L22" s="882">
        <v>2.88</v>
      </c>
    </row>
    <row r="23" spans="1:12" ht="15.75">
      <c r="A23" s="880"/>
      <c r="B23" s="165" t="s">
        <v>595</v>
      </c>
      <c r="C23" s="165"/>
      <c r="D23" s="883">
        <v>16.75</v>
      </c>
      <c r="E23" s="883">
        <v>9.93</v>
      </c>
      <c r="F23" s="878">
        <v>13.97</v>
      </c>
      <c r="G23" s="886">
        <v>11.2</v>
      </c>
      <c r="H23" s="386">
        <v>10.053701255449155</v>
      </c>
      <c r="I23" s="884"/>
      <c r="J23" s="883">
        <v>4.99</v>
      </c>
      <c r="K23" s="883">
        <v>-1.14</v>
      </c>
      <c r="L23" s="882">
        <v>2.49</v>
      </c>
    </row>
    <row r="24" spans="1:12" ht="15.75">
      <c r="A24" s="880"/>
      <c r="B24" s="165" t="s">
        <v>596</v>
      </c>
      <c r="C24" s="165"/>
      <c r="D24" s="883">
        <v>16.75</v>
      </c>
      <c r="E24" s="883">
        <v>9.9</v>
      </c>
      <c r="F24" s="878">
        <v>13.92</v>
      </c>
      <c r="G24" s="886">
        <v>12.2</v>
      </c>
      <c r="H24" s="386">
        <v>14.051357496955518</v>
      </c>
      <c r="I24" s="884"/>
      <c r="J24" s="883">
        <v>4.06</v>
      </c>
      <c r="K24" s="883">
        <v>-2.05</v>
      </c>
      <c r="L24" s="882">
        <v>1.53</v>
      </c>
    </row>
    <row r="25" spans="1:12" ht="15.75">
      <c r="A25" s="880"/>
      <c r="B25" s="165" t="s">
        <v>597</v>
      </c>
      <c r="C25" s="165"/>
      <c r="D25" s="883">
        <v>16.75</v>
      </c>
      <c r="E25" s="883">
        <v>9.94</v>
      </c>
      <c r="F25" s="878">
        <v>13.99</v>
      </c>
      <c r="G25" s="886">
        <v>8.6</v>
      </c>
      <c r="H25" s="386">
        <v>7.787837020234489</v>
      </c>
      <c r="I25" s="884"/>
      <c r="J25" s="883">
        <v>7.5</v>
      </c>
      <c r="K25" s="883">
        <v>1.23</v>
      </c>
      <c r="L25" s="882">
        <v>4.96</v>
      </c>
    </row>
    <row r="26" spans="1:12" ht="15.75">
      <c r="A26" s="880"/>
      <c r="B26" s="165" t="s">
        <v>598</v>
      </c>
      <c r="C26" s="165"/>
      <c r="D26" s="883">
        <v>16.75</v>
      </c>
      <c r="E26" s="883">
        <v>9.96</v>
      </c>
      <c r="F26" s="878">
        <v>13.94</v>
      </c>
      <c r="G26" s="886">
        <v>7.8</v>
      </c>
      <c r="H26" s="386">
        <v>6.971288671126619</v>
      </c>
      <c r="I26" s="884"/>
      <c r="J26" s="883">
        <v>8.3</v>
      </c>
      <c r="K26" s="883">
        <v>2</v>
      </c>
      <c r="L26" s="882">
        <v>5.7</v>
      </c>
    </row>
    <row r="27" spans="1:12" ht="15.75">
      <c r="A27" s="880"/>
      <c r="B27" s="165" t="s">
        <v>599</v>
      </c>
      <c r="C27" s="165"/>
      <c r="D27" s="883">
        <v>16.75</v>
      </c>
      <c r="E27" s="883">
        <v>9.96</v>
      </c>
      <c r="F27" s="878">
        <v>13.84</v>
      </c>
      <c r="G27" s="886">
        <v>7.3</v>
      </c>
      <c r="H27" s="386">
        <v>2.417</v>
      </c>
      <c r="I27" s="884"/>
      <c r="J27" s="883">
        <v>8.81</v>
      </c>
      <c r="K27" s="883">
        <v>2.48</v>
      </c>
      <c r="L27" s="882">
        <v>6.1</v>
      </c>
    </row>
    <row r="28" spans="1:12" ht="15.75">
      <c r="A28" s="880"/>
      <c r="B28" s="165" t="s">
        <v>600</v>
      </c>
      <c r="C28" s="165"/>
      <c r="D28" s="883">
        <v>16.2</v>
      </c>
      <c r="E28" s="883">
        <v>9.8</v>
      </c>
      <c r="F28" s="878">
        <v>13.28</v>
      </c>
      <c r="G28" s="886">
        <v>7</v>
      </c>
      <c r="H28" s="386">
        <v>2.907</v>
      </c>
      <c r="I28" s="884"/>
      <c r="J28" s="883">
        <v>8.6</v>
      </c>
      <c r="K28" s="883">
        <v>2.61</v>
      </c>
      <c r="L28" s="882">
        <v>5.869</v>
      </c>
    </row>
    <row r="29" spans="1:12" ht="15.75">
      <c r="A29" s="880"/>
      <c r="B29" s="165" t="s">
        <v>601</v>
      </c>
      <c r="C29" s="165"/>
      <c r="D29" s="883">
        <v>16.2</v>
      </c>
      <c r="E29" s="883">
        <v>9.79</v>
      </c>
      <c r="F29" s="878">
        <v>12.97</v>
      </c>
      <c r="G29" s="886">
        <v>6.6</v>
      </c>
      <c r="H29" s="386">
        <v>2.41</v>
      </c>
      <c r="I29" s="884"/>
      <c r="J29" s="883">
        <v>9</v>
      </c>
      <c r="K29" s="883">
        <v>2.99</v>
      </c>
      <c r="L29" s="882">
        <v>5.98</v>
      </c>
    </row>
    <row r="30" spans="1:12" ht="15.75">
      <c r="A30" s="880"/>
      <c r="B30" s="165" t="s">
        <v>590</v>
      </c>
      <c r="C30" s="165"/>
      <c r="D30" s="883">
        <v>15.75</v>
      </c>
      <c r="E30" s="883">
        <v>9.49</v>
      </c>
      <c r="F30" s="878">
        <v>12.74</v>
      </c>
      <c r="G30" s="886">
        <v>6.4</v>
      </c>
      <c r="H30" s="386">
        <v>1.92</v>
      </c>
      <c r="I30" s="884"/>
      <c r="J30" s="883">
        <v>8.79</v>
      </c>
      <c r="K30" s="883">
        <v>2.9</v>
      </c>
      <c r="L30" s="882">
        <v>5.9586</v>
      </c>
    </row>
    <row r="31" spans="1:12" ht="15.75">
      <c r="A31" s="880"/>
      <c r="B31" s="165"/>
      <c r="C31" s="165"/>
      <c r="D31" s="883"/>
      <c r="E31" s="883"/>
      <c r="F31" s="878"/>
      <c r="G31" s="886"/>
      <c r="H31" s="386"/>
      <c r="I31" s="884"/>
      <c r="J31" s="883"/>
      <c r="K31" s="883"/>
      <c r="L31" s="882"/>
    </row>
    <row r="32" spans="1:12" ht="15.75">
      <c r="A32" s="880" t="s">
        <v>1127</v>
      </c>
      <c r="B32" s="165" t="s">
        <v>591</v>
      </c>
      <c r="C32" s="165"/>
      <c r="D32" s="883">
        <v>15.75</v>
      </c>
      <c r="E32" s="883">
        <v>9.165</v>
      </c>
      <c r="F32" s="878">
        <v>12.65</v>
      </c>
      <c r="G32" s="886">
        <v>6.2</v>
      </c>
      <c r="H32" s="386">
        <v>2.9</v>
      </c>
      <c r="I32" s="884"/>
      <c r="J32" s="883">
        <v>8.992</v>
      </c>
      <c r="K32" s="883">
        <v>2.797</v>
      </c>
      <c r="L32" s="882">
        <v>6.073</v>
      </c>
    </row>
    <row r="33" spans="1:12" ht="15.75">
      <c r="A33" s="880"/>
      <c r="B33" s="165" t="s">
        <v>592</v>
      </c>
      <c r="C33" s="165"/>
      <c r="D33" s="883">
        <v>15.75</v>
      </c>
      <c r="E33" s="883">
        <v>9.17</v>
      </c>
      <c r="F33" s="878">
        <v>12.65</v>
      </c>
      <c r="G33" s="886">
        <v>6.3</v>
      </c>
      <c r="H33" s="386">
        <v>5.82</v>
      </c>
      <c r="I33" s="884"/>
      <c r="J33" s="883">
        <v>8.89</v>
      </c>
      <c r="K33" s="883">
        <v>2.7</v>
      </c>
      <c r="L33" s="882">
        <v>5.974</v>
      </c>
    </row>
    <row r="34" spans="1:12" ht="15.75">
      <c r="A34" s="880"/>
      <c r="B34" s="165" t="s">
        <v>593</v>
      </c>
      <c r="C34" s="165"/>
      <c r="D34" s="883">
        <v>15.75</v>
      </c>
      <c r="E34" s="883">
        <v>9.17</v>
      </c>
      <c r="F34" s="878">
        <v>12.62</v>
      </c>
      <c r="G34" s="886">
        <v>6.9</v>
      </c>
      <c r="H34" s="386">
        <v>9.8</v>
      </c>
      <c r="I34" s="884"/>
      <c r="J34" s="883">
        <v>8.28</v>
      </c>
      <c r="K34" s="883">
        <v>2.12</v>
      </c>
      <c r="L34" s="882">
        <v>5.35</v>
      </c>
    </row>
    <row r="35" spans="1:12" ht="15.75">
      <c r="A35" s="880"/>
      <c r="B35" s="165" t="s">
        <v>594</v>
      </c>
      <c r="C35" s="165"/>
      <c r="D35" s="883">
        <v>15.75</v>
      </c>
      <c r="E35" s="883">
        <v>9.17</v>
      </c>
      <c r="F35" s="878">
        <v>12.58</v>
      </c>
      <c r="G35" s="886">
        <v>6.6</v>
      </c>
      <c r="H35" s="386">
        <v>12.9</v>
      </c>
      <c r="I35" s="884"/>
      <c r="J35" s="883">
        <v>8.58</v>
      </c>
      <c r="K35" s="883">
        <v>2.41</v>
      </c>
      <c r="L35" s="882">
        <v>5.61</v>
      </c>
    </row>
    <row r="36" spans="1:12" ht="15.75">
      <c r="A36" s="880"/>
      <c r="B36" s="165" t="s">
        <v>595</v>
      </c>
      <c r="C36" s="165"/>
      <c r="D36" s="883">
        <v>15.75</v>
      </c>
      <c r="E36" s="883">
        <v>9.23</v>
      </c>
      <c r="F36" s="878">
        <v>12.98</v>
      </c>
      <c r="G36" s="886">
        <v>7.4</v>
      </c>
      <c r="H36" s="386">
        <v>14.8</v>
      </c>
      <c r="I36" s="884"/>
      <c r="J36" s="883">
        <v>7.77</v>
      </c>
      <c r="K36" s="883">
        <v>1.7</v>
      </c>
      <c r="L36" s="882">
        <v>5.2</v>
      </c>
    </row>
    <row r="37" spans="1:12" ht="15.75">
      <c r="A37" s="880"/>
      <c r="B37" s="165" t="s">
        <v>596</v>
      </c>
      <c r="C37" s="165"/>
      <c r="D37" s="883">
        <v>15.75</v>
      </c>
      <c r="E37" s="883">
        <v>9.2</v>
      </c>
      <c r="F37" s="878">
        <v>12.99</v>
      </c>
      <c r="G37" s="886">
        <v>6.7</v>
      </c>
      <c r="H37" s="386">
        <v>13.4</v>
      </c>
      <c r="I37" s="884"/>
      <c r="J37" s="883">
        <v>8.48</v>
      </c>
      <c r="K37" s="883">
        <v>2.34</v>
      </c>
      <c r="L37" s="882">
        <v>5.9</v>
      </c>
    </row>
    <row r="38" spans="1:12" ht="15.75">
      <c r="A38" s="880"/>
      <c r="B38" s="165" t="s">
        <v>597</v>
      </c>
      <c r="C38" s="165"/>
      <c r="D38" s="883">
        <v>15.75</v>
      </c>
      <c r="E38" s="883">
        <v>9.17</v>
      </c>
      <c r="F38" s="878">
        <v>12.97</v>
      </c>
      <c r="G38" s="886">
        <v>6.8</v>
      </c>
      <c r="H38" s="386">
        <v>8.5</v>
      </c>
      <c r="I38" s="884"/>
      <c r="J38" s="883">
        <v>8.38</v>
      </c>
      <c r="K38" s="883">
        <v>2.22</v>
      </c>
      <c r="L38" s="882">
        <v>5.78</v>
      </c>
    </row>
    <row r="39" spans="1:12" ht="15.75">
      <c r="A39" s="880"/>
      <c r="B39" s="165" t="s">
        <v>598</v>
      </c>
      <c r="C39" s="165"/>
      <c r="D39" s="883">
        <v>15.75</v>
      </c>
      <c r="E39" s="883">
        <v>9.22</v>
      </c>
      <c r="F39" s="878">
        <v>12.98</v>
      </c>
      <c r="G39" s="886">
        <v>6.7</v>
      </c>
      <c r="H39" s="386">
        <v>3.9</v>
      </c>
      <c r="I39" s="884"/>
      <c r="J39" s="883">
        <v>8.48</v>
      </c>
      <c r="K39" s="883">
        <v>2.36</v>
      </c>
      <c r="L39" s="882">
        <v>5.89</v>
      </c>
    </row>
    <row r="40" spans="1:12" ht="15.75">
      <c r="A40" s="880"/>
      <c r="B40" s="165" t="s">
        <v>599</v>
      </c>
      <c r="C40" s="165"/>
      <c r="D40" s="883">
        <v>15.75</v>
      </c>
      <c r="E40" s="883">
        <v>9.17</v>
      </c>
      <c r="F40" s="878">
        <v>12.98</v>
      </c>
      <c r="G40" s="886">
        <v>7</v>
      </c>
      <c r="H40" s="386">
        <v>3.4</v>
      </c>
      <c r="I40" s="884"/>
      <c r="J40" s="883">
        <v>8.18</v>
      </c>
      <c r="K40" s="883">
        <v>2.03</v>
      </c>
      <c r="L40" s="882">
        <v>5.589</v>
      </c>
    </row>
    <row r="41" spans="1:12" ht="15.75">
      <c r="A41" s="880"/>
      <c r="B41" s="165" t="s">
        <v>600</v>
      </c>
      <c r="C41" s="165"/>
      <c r="D41" s="883">
        <v>15.75</v>
      </c>
      <c r="E41" s="883">
        <v>9.17</v>
      </c>
      <c r="F41" s="878">
        <v>12.95</v>
      </c>
      <c r="G41" s="886">
        <v>7.7</v>
      </c>
      <c r="H41" s="386">
        <v>6.4</v>
      </c>
      <c r="I41" s="884"/>
      <c r="J41" s="883">
        <v>7.47</v>
      </c>
      <c r="K41" s="883">
        <v>1.36</v>
      </c>
      <c r="L41" s="882">
        <v>4.87</v>
      </c>
    </row>
    <row r="42" spans="1:12" ht="15.75">
      <c r="A42" s="880"/>
      <c r="B42" s="165" t="s">
        <v>601</v>
      </c>
      <c r="C42" s="165"/>
      <c r="D42" s="883">
        <v>15.75</v>
      </c>
      <c r="E42" s="883">
        <v>9.17</v>
      </c>
      <c r="F42" s="878">
        <v>12.92</v>
      </c>
      <c r="G42" s="886">
        <v>7.6</v>
      </c>
      <c r="H42" s="386">
        <v>5.95</v>
      </c>
      <c r="I42" s="884"/>
      <c r="J42" s="883">
        <v>7.57</v>
      </c>
      <c r="K42" s="883">
        <v>1.46</v>
      </c>
      <c r="L42" s="882">
        <v>4.94</v>
      </c>
    </row>
    <row r="43" spans="1:12" ht="15.75">
      <c r="A43" s="880"/>
      <c r="B43" s="165" t="s">
        <v>590</v>
      </c>
      <c r="C43" s="165"/>
      <c r="D43" s="883">
        <v>15.75</v>
      </c>
      <c r="E43" s="883">
        <v>9.13</v>
      </c>
      <c r="F43" s="887">
        <v>12.5</v>
      </c>
      <c r="G43" s="886">
        <v>7.8</v>
      </c>
      <c r="H43" s="386">
        <v>4.99</v>
      </c>
      <c r="I43" s="884"/>
      <c r="J43" s="883">
        <v>7.37</v>
      </c>
      <c r="K43" s="883">
        <v>1.23</v>
      </c>
      <c r="L43" s="882">
        <v>4.36</v>
      </c>
    </row>
    <row r="44" spans="1:12" ht="15.75">
      <c r="A44" s="880"/>
      <c r="B44" s="165"/>
      <c r="C44" s="165"/>
      <c r="D44" s="883"/>
      <c r="E44" s="883"/>
      <c r="F44" s="887"/>
      <c r="G44" s="886"/>
      <c r="H44" s="386"/>
      <c r="I44" s="884"/>
      <c r="J44" s="883"/>
      <c r="K44" s="883"/>
      <c r="L44" s="882"/>
    </row>
    <row r="45" spans="1:12" ht="15.75">
      <c r="A45" s="880" t="s">
        <v>1128</v>
      </c>
      <c r="B45" s="165" t="s">
        <v>591</v>
      </c>
      <c r="C45" s="165"/>
      <c r="D45" s="883">
        <v>15.75</v>
      </c>
      <c r="E45" s="883">
        <v>8.88</v>
      </c>
      <c r="F45" s="887">
        <v>12.37</v>
      </c>
      <c r="G45" s="886">
        <v>8</v>
      </c>
      <c r="H45" s="386">
        <v>4.5</v>
      </c>
      <c r="I45" s="884"/>
      <c r="J45" s="883">
        <v>7.18</v>
      </c>
      <c r="K45" s="883">
        <v>0.81</v>
      </c>
      <c r="L45" s="882">
        <v>4.05</v>
      </c>
    </row>
    <row r="46" spans="1:12" ht="15.75">
      <c r="A46" s="880"/>
      <c r="B46" s="165" t="s">
        <v>592</v>
      </c>
      <c r="C46" s="165"/>
      <c r="D46" s="883">
        <v>15.75</v>
      </c>
      <c r="E46" s="883">
        <v>8.91</v>
      </c>
      <c r="F46" s="887">
        <v>12.08</v>
      </c>
      <c r="G46" s="886">
        <v>7.3</v>
      </c>
      <c r="H46" s="386">
        <v>4.94</v>
      </c>
      <c r="I46" s="884"/>
      <c r="J46" s="883">
        <v>7.88</v>
      </c>
      <c r="K46" s="883">
        <v>1.5</v>
      </c>
      <c r="L46" s="882">
        <v>4.45</v>
      </c>
    </row>
    <row r="47" spans="1:12" ht="15.75">
      <c r="A47" s="880"/>
      <c r="B47" s="165" t="s">
        <v>593</v>
      </c>
      <c r="C47" s="165"/>
      <c r="D47" s="883">
        <v>15.75</v>
      </c>
      <c r="E47" s="883">
        <v>8.88</v>
      </c>
      <c r="F47" s="887">
        <v>12.08</v>
      </c>
      <c r="G47" s="886">
        <v>6.5</v>
      </c>
      <c r="H47" s="386">
        <v>4.7</v>
      </c>
      <c r="I47" s="884"/>
      <c r="J47" s="883">
        <v>8.69</v>
      </c>
      <c r="K47" s="883">
        <v>2.23</v>
      </c>
      <c r="L47" s="882">
        <v>5.24</v>
      </c>
    </row>
    <row r="48" spans="1:12" ht="15.75">
      <c r="A48" s="880"/>
      <c r="B48" s="165" t="s">
        <v>594</v>
      </c>
      <c r="C48" s="165"/>
      <c r="D48" s="883">
        <v>15.6</v>
      </c>
      <c r="E48" s="883">
        <v>8.93</v>
      </c>
      <c r="F48" s="887">
        <v>12.05</v>
      </c>
      <c r="G48" s="886">
        <v>6.2</v>
      </c>
      <c r="H48" s="386">
        <v>5.35</v>
      </c>
      <c r="I48" s="884"/>
      <c r="J48" s="883">
        <v>8.85</v>
      </c>
      <c r="K48" s="883">
        <v>2.57</v>
      </c>
      <c r="L48" s="882">
        <v>5.508</v>
      </c>
    </row>
    <row r="49" spans="1:12" ht="15.75">
      <c r="A49" s="880"/>
      <c r="B49" s="165" t="s">
        <v>595</v>
      </c>
      <c r="C49" s="165"/>
      <c r="D49" s="883">
        <v>15.5</v>
      </c>
      <c r="E49" s="883">
        <v>8.81</v>
      </c>
      <c r="F49" s="887">
        <v>11.67</v>
      </c>
      <c r="G49" s="886">
        <v>6.3</v>
      </c>
      <c r="H49" s="386">
        <v>10.656</v>
      </c>
      <c r="I49" s="884"/>
      <c r="J49" s="883">
        <v>8.65</v>
      </c>
      <c r="K49" s="883">
        <v>2.36</v>
      </c>
      <c r="L49" s="882">
        <v>5.05</v>
      </c>
    </row>
    <row r="50" spans="1:12" ht="15.75">
      <c r="A50" s="880"/>
      <c r="B50" s="165" t="s">
        <v>596</v>
      </c>
      <c r="C50" s="165"/>
      <c r="D50" s="883">
        <v>15.5</v>
      </c>
      <c r="E50" s="883">
        <v>8.81</v>
      </c>
      <c r="F50" s="887">
        <v>11.61</v>
      </c>
      <c r="G50" s="886">
        <v>7.1</v>
      </c>
      <c r="H50" s="386">
        <v>15.865</v>
      </c>
      <c r="I50" s="884"/>
      <c r="J50" s="883">
        <v>7.84</v>
      </c>
      <c r="K50" s="883">
        <v>1.59</v>
      </c>
      <c r="L50" s="882">
        <v>4.21</v>
      </c>
    </row>
    <row r="51" spans="1:12" ht="15.75">
      <c r="A51" s="880"/>
      <c r="B51" s="165" t="s">
        <v>597</v>
      </c>
      <c r="C51" s="165"/>
      <c r="D51" s="883">
        <v>15.5</v>
      </c>
      <c r="E51" s="883">
        <v>8.806</v>
      </c>
      <c r="F51" s="887">
        <v>11.61</v>
      </c>
      <c r="G51" s="886">
        <v>8.2</v>
      </c>
      <c r="H51" s="386">
        <v>17.2</v>
      </c>
      <c r="I51" s="884"/>
      <c r="J51" s="883">
        <v>6.75</v>
      </c>
      <c r="K51" s="883">
        <v>0.56</v>
      </c>
      <c r="L51" s="882">
        <v>3.15</v>
      </c>
    </row>
    <row r="52" spans="1:12" ht="15.75">
      <c r="A52" s="880"/>
      <c r="B52" s="165" t="s">
        <v>598</v>
      </c>
      <c r="C52" s="165"/>
      <c r="D52" s="883">
        <v>15.75</v>
      </c>
      <c r="E52" s="883">
        <v>9.11</v>
      </c>
      <c r="F52" s="887">
        <v>11.25</v>
      </c>
      <c r="G52" s="886">
        <v>9.6</v>
      </c>
      <c r="H52" s="386">
        <v>17.638</v>
      </c>
      <c r="I52" s="884"/>
      <c r="J52" s="883">
        <v>5.61</v>
      </c>
      <c r="K52" s="883">
        <v>-0.45</v>
      </c>
      <c r="L52" s="882">
        <v>1.51</v>
      </c>
    </row>
    <row r="53" spans="1:12" ht="15.75">
      <c r="A53" s="880"/>
      <c r="B53" s="165" t="s">
        <v>599</v>
      </c>
      <c r="C53" s="165"/>
      <c r="D53" s="883">
        <v>15.75</v>
      </c>
      <c r="E53" s="883">
        <v>8.86</v>
      </c>
      <c r="F53" s="887">
        <v>11.77</v>
      </c>
      <c r="G53" s="886">
        <v>10</v>
      </c>
      <c r="H53" s="386">
        <v>15</v>
      </c>
      <c r="I53" s="884"/>
      <c r="J53" s="882">
        <v>5.23</v>
      </c>
      <c r="K53" s="882">
        <v>-1.04</v>
      </c>
      <c r="L53" s="882">
        <v>1.61</v>
      </c>
    </row>
    <row r="54" spans="1:12" ht="15.75">
      <c r="A54" s="880"/>
      <c r="B54" s="165" t="s">
        <v>600</v>
      </c>
      <c r="C54" s="165"/>
      <c r="D54" s="883">
        <v>16</v>
      </c>
      <c r="E54" s="883">
        <v>8.93</v>
      </c>
      <c r="F54" s="887">
        <v>11.93</v>
      </c>
      <c r="G54" s="886">
        <v>11.2</v>
      </c>
      <c r="H54" s="386">
        <v>18.6</v>
      </c>
      <c r="I54" s="884"/>
      <c r="J54" s="882">
        <v>4.32</v>
      </c>
      <c r="K54" s="882">
        <v>-2.04</v>
      </c>
      <c r="L54" s="882">
        <v>0.66</v>
      </c>
    </row>
    <row r="55" spans="1:12" ht="15.75">
      <c r="A55" s="880"/>
      <c r="B55" s="165" t="s">
        <v>601</v>
      </c>
      <c r="C55" s="165"/>
      <c r="D55" s="883">
        <v>16</v>
      </c>
      <c r="E55" s="883">
        <v>8.98</v>
      </c>
      <c r="F55" s="887">
        <v>12.19</v>
      </c>
      <c r="G55" s="886">
        <v>11.3</v>
      </c>
      <c r="H55" s="386">
        <v>12.4</v>
      </c>
      <c r="I55" s="884"/>
      <c r="J55" s="882">
        <v>4.22</v>
      </c>
      <c r="K55" s="882">
        <v>-2.08</v>
      </c>
      <c r="L55" s="882">
        <v>0.8</v>
      </c>
    </row>
    <row r="56" spans="1:12" ht="15.75">
      <c r="A56" s="880"/>
      <c r="B56" s="165" t="s">
        <v>590</v>
      </c>
      <c r="C56" s="165"/>
      <c r="D56" s="883">
        <v>16</v>
      </c>
      <c r="E56" s="883">
        <v>8.93</v>
      </c>
      <c r="F56" s="887">
        <v>12.31</v>
      </c>
      <c r="G56" s="886">
        <v>11.4</v>
      </c>
      <c r="H56" s="386">
        <v>10.3</v>
      </c>
      <c r="I56" s="884"/>
      <c r="J56" s="882">
        <v>4.13</v>
      </c>
      <c r="K56" s="882">
        <v>-2.22</v>
      </c>
      <c r="L56" s="882">
        <v>0.82</v>
      </c>
    </row>
    <row r="57" spans="1:12" ht="15.75">
      <c r="A57" s="880"/>
      <c r="B57" s="165"/>
      <c r="C57" s="165"/>
      <c r="D57" s="883"/>
      <c r="E57" s="883"/>
      <c r="F57" s="887"/>
      <c r="G57" s="886"/>
      <c r="H57" s="386"/>
      <c r="I57" s="884"/>
      <c r="J57" s="882"/>
      <c r="K57" s="882"/>
      <c r="L57" s="882"/>
    </row>
    <row r="58" spans="1:12" ht="15.75">
      <c r="A58" s="880" t="s">
        <v>1129</v>
      </c>
      <c r="B58" s="165" t="s">
        <v>591</v>
      </c>
      <c r="C58" s="165"/>
      <c r="D58" s="883">
        <v>16</v>
      </c>
      <c r="E58" s="883">
        <v>8.878</v>
      </c>
      <c r="F58" s="887">
        <v>12.31</v>
      </c>
      <c r="G58" s="888">
        <v>12.7</v>
      </c>
      <c r="H58" s="371">
        <v>10.1</v>
      </c>
      <c r="I58" s="378"/>
      <c r="J58" s="889">
        <v>2.93</v>
      </c>
      <c r="K58" s="889">
        <v>-3.39</v>
      </c>
      <c r="L58" s="889">
        <v>-0.35</v>
      </c>
    </row>
    <row r="59" spans="1:12" ht="15.75">
      <c r="A59" s="880"/>
      <c r="B59" s="165" t="s">
        <v>592</v>
      </c>
      <c r="C59" s="165"/>
      <c r="D59" s="883">
        <v>16.5</v>
      </c>
      <c r="E59" s="883">
        <v>8.96</v>
      </c>
      <c r="F59" s="887">
        <v>12.2</v>
      </c>
      <c r="G59" s="888">
        <v>13.1</v>
      </c>
      <c r="H59" s="371">
        <v>11.8</v>
      </c>
      <c r="I59" s="378"/>
      <c r="J59" s="889">
        <v>3.01</v>
      </c>
      <c r="K59" s="889">
        <v>-3.66</v>
      </c>
      <c r="L59" s="889">
        <v>-0.8</v>
      </c>
    </row>
    <row r="60" spans="1:12" ht="15.75">
      <c r="A60" s="880"/>
      <c r="B60" s="165" t="s">
        <v>593</v>
      </c>
      <c r="C60" s="165"/>
      <c r="D60" s="883">
        <v>16.5</v>
      </c>
      <c r="E60" s="883">
        <v>8.73</v>
      </c>
      <c r="F60" s="887">
        <v>12.7</v>
      </c>
      <c r="G60" s="888">
        <v>13.8</v>
      </c>
      <c r="H60" s="371">
        <v>13.9</v>
      </c>
      <c r="I60" s="378"/>
      <c r="J60" s="889">
        <v>2.37</v>
      </c>
      <c r="K60" s="889">
        <v>-4.46</v>
      </c>
      <c r="L60" s="889">
        <v>-0.97</v>
      </c>
    </row>
    <row r="61" spans="1:12" ht="15.75">
      <c r="A61" s="880"/>
      <c r="B61" s="165" t="s">
        <v>594</v>
      </c>
      <c r="C61" s="165"/>
      <c r="D61" s="871">
        <v>16.5</v>
      </c>
      <c r="E61" s="871">
        <v>8.71</v>
      </c>
      <c r="F61" s="887">
        <v>12.72</v>
      </c>
      <c r="G61" s="886">
        <v>14.2</v>
      </c>
      <c r="H61" s="386">
        <v>11.1</v>
      </c>
      <c r="I61" s="884"/>
      <c r="J61" s="882">
        <v>2.01</v>
      </c>
      <c r="K61" s="882">
        <v>-4.81</v>
      </c>
      <c r="L61" s="882">
        <v>-1.3</v>
      </c>
    </row>
    <row r="62" spans="1:12" ht="15.75">
      <c r="A62" s="880"/>
      <c r="B62" s="165" t="s">
        <v>595</v>
      </c>
      <c r="C62" s="165"/>
      <c r="D62" s="871">
        <v>16.5</v>
      </c>
      <c r="E62" s="871">
        <v>8.78</v>
      </c>
      <c r="F62" s="887">
        <v>12.74</v>
      </c>
      <c r="G62" s="886">
        <v>13.5</v>
      </c>
      <c r="H62" s="386">
        <v>12.3</v>
      </c>
      <c r="I62" s="884"/>
      <c r="J62" s="882">
        <v>2.64</v>
      </c>
      <c r="K62" s="882">
        <v>-4.16</v>
      </c>
      <c r="L62" s="882">
        <v>-0.67</v>
      </c>
    </row>
    <row r="63" spans="1:12" ht="15.75">
      <c r="A63" s="890"/>
      <c r="B63" s="891" t="s">
        <v>596</v>
      </c>
      <c r="C63" s="891"/>
      <c r="D63" s="892" t="s">
        <v>224</v>
      </c>
      <c r="E63" s="892" t="s">
        <v>224</v>
      </c>
      <c r="F63" s="893">
        <v>12.73</v>
      </c>
      <c r="G63" s="894">
        <v>12.5</v>
      </c>
      <c r="H63" s="733">
        <v>10.9</v>
      </c>
      <c r="I63" s="895"/>
      <c r="J63" s="896" t="s">
        <v>224</v>
      </c>
      <c r="K63" s="896" t="s">
        <v>224</v>
      </c>
      <c r="L63" s="896">
        <v>0.2</v>
      </c>
    </row>
    <row r="64" spans="1:12" ht="15.75">
      <c r="A64" s="307" t="s">
        <v>225</v>
      </c>
      <c r="B64" s="165"/>
      <c r="C64" s="165"/>
      <c r="D64" s="897"/>
      <c r="E64" s="897"/>
      <c r="F64" s="878"/>
      <c r="G64" s="298"/>
      <c r="H64" s="886"/>
      <c r="I64" s="884"/>
      <c r="J64" s="882"/>
      <c r="K64" s="882"/>
      <c r="L64" s="877"/>
    </row>
    <row r="65" spans="1:12" ht="15.75">
      <c r="A65" s="307"/>
      <c r="B65" s="165" t="s">
        <v>226</v>
      </c>
      <c r="C65" s="165"/>
      <c r="D65" s="897"/>
      <c r="E65" s="897"/>
      <c r="F65" s="878"/>
      <c r="G65" s="298"/>
      <c r="H65" s="886"/>
      <c r="I65" s="884"/>
      <c r="J65" s="882"/>
      <c r="K65" s="882"/>
      <c r="L65" s="877"/>
    </row>
    <row r="66" spans="1:12" ht="15.75">
      <c r="A66" s="307" t="s">
        <v>227</v>
      </c>
      <c r="B66" s="165"/>
      <c r="C66" s="165"/>
      <c r="D66" s="897"/>
      <c r="E66" s="897"/>
      <c r="F66" s="878"/>
      <c r="G66" s="298"/>
      <c r="H66" s="886"/>
      <c r="I66" s="884"/>
      <c r="J66" s="882"/>
      <c r="K66" s="882"/>
      <c r="L66" s="877"/>
    </row>
    <row r="67" spans="1:12" ht="15.75">
      <c r="A67" s="307"/>
      <c r="B67" s="165" t="s">
        <v>228</v>
      </c>
      <c r="C67" s="165"/>
      <c r="D67" s="897"/>
      <c r="E67" s="897"/>
      <c r="F67" s="878"/>
      <c r="G67" s="298"/>
      <c r="H67" s="886"/>
      <c r="I67" s="884"/>
      <c r="J67" s="882"/>
      <c r="K67" s="882"/>
      <c r="L67" s="877"/>
    </row>
    <row r="68" spans="1:12" ht="15.75">
      <c r="A68" s="898" t="s">
        <v>229</v>
      </c>
      <c r="C68" s="268"/>
      <c r="D68" s="871"/>
      <c r="E68" s="871"/>
      <c r="F68" s="875"/>
      <c r="G68" s="876"/>
      <c r="H68" s="876"/>
      <c r="I68" s="876"/>
      <c r="J68" s="871"/>
      <c r="K68" s="871"/>
      <c r="L68" s="371"/>
    </row>
    <row r="69" spans="1:12" ht="15.75">
      <c r="A69" s="898" t="s">
        <v>230</v>
      </c>
      <c r="C69" s="112"/>
      <c r="D69" s="899"/>
      <c r="E69" s="899"/>
      <c r="F69" s="900"/>
      <c r="G69" s="899"/>
      <c r="H69" s="899"/>
      <c r="I69" s="899"/>
      <c r="J69" s="901"/>
      <c r="K69" s="901"/>
      <c r="L69" s="902"/>
    </row>
    <row r="70" spans="1:12" ht="15.75">
      <c r="A70" s="112" t="s">
        <v>231</v>
      </c>
      <c r="B70" s="122" t="s">
        <v>232</v>
      </c>
      <c r="C70" s="112"/>
      <c r="D70" s="899"/>
      <c r="E70" s="899"/>
      <c r="F70" s="900"/>
      <c r="G70" s="899" t="s">
        <v>775</v>
      </c>
      <c r="H70" s="899"/>
      <c r="I70" s="899"/>
      <c r="J70" s="901" t="s">
        <v>775</v>
      </c>
      <c r="K70" s="901" t="s">
        <v>775</v>
      </c>
      <c r="L70" s="902"/>
    </row>
  </sheetData>
  <printOptions/>
  <pageMargins left="0.75" right="0.75" top="1" bottom="1" header="0.5" footer="0.5"/>
  <pageSetup horizontalDpi="600" verticalDpi="600" orientation="portrait" paperSize="9" scale="53" r:id="rId1"/>
</worksheet>
</file>

<file path=xl/worksheets/sheet32.xml><?xml version="1.0" encoding="utf-8"?>
<worksheet xmlns="http://schemas.openxmlformats.org/spreadsheetml/2006/main" xmlns:r="http://schemas.openxmlformats.org/officeDocument/2006/relationships">
  <dimension ref="A1:W74"/>
  <sheetViews>
    <sheetView workbookViewId="0" topLeftCell="A1">
      <selection activeCell="A1" sqref="A1"/>
    </sheetView>
  </sheetViews>
  <sheetFormatPr defaultColWidth="9.140625" defaultRowHeight="12.75"/>
  <cols>
    <col min="1" max="1" width="18.421875" style="0" customWidth="1"/>
    <col min="2" max="2" width="13.7109375" style="0" customWidth="1"/>
    <col min="3" max="3" width="15.7109375" style="0" customWidth="1"/>
    <col min="4" max="4" width="14.57421875" style="0" customWidth="1"/>
    <col min="5" max="5" width="15.8515625" style="0" customWidth="1"/>
    <col min="6" max="6" width="3.28125" style="0" customWidth="1"/>
    <col min="7" max="7" width="13.57421875" style="0" customWidth="1"/>
    <col min="8" max="8" width="13.421875" style="0" customWidth="1"/>
    <col min="9" max="9" width="14.28125" style="0" customWidth="1"/>
    <col min="10" max="10" width="14.7109375" style="0" customWidth="1"/>
    <col min="11" max="11" width="13.7109375" style="0" customWidth="1"/>
    <col min="12" max="12" width="13.28125" style="0" customWidth="1"/>
    <col min="13" max="13" width="3.140625" style="0" customWidth="1"/>
    <col min="14" max="15" width="12.57421875" style="0" customWidth="1"/>
    <col min="16" max="16" width="13.140625" style="0" customWidth="1"/>
    <col min="17" max="17" width="2.57421875" style="0" customWidth="1"/>
    <col min="18" max="18" width="11.57421875" style="0" customWidth="1"/>
    <col min="19" max="19" width="13.57421875" style="0" customWidth="1"/>
    <col min="20" max="20" width="14.140625" style="0" customWidth="1"/>
    <col min="21" max="21" width="13.7109375" style="0" customWidth="1"/>
    <col min="22" max="22" width="13.57421875" style="0" customWidth="1"/>
    <col min="23" max="23" width="14.28125" style="0" customWidth="1"/>
  </cols>
  <sheetData>
    <row r="1" spans="1:23" ht="18.75">
      <c r="A1" s="324" t="s">
        <v>237</v>
      </c>
      <c r="B1" s="324"/>
      <c r="C1" s="903"/>
      <c r="D1" s="324"/>
      <c r="E1" s="324"/>
      <c r="F1" s="904"/>
      <c r="G1" s="324"/>
      <c r="H1" s="324"/>
      <c r="I1" s="324"/>
      <c r="J1" s="324"/>
      <c r="K1" s="324"/>
      <c r="L1" s="324"/>
      <c r="M1" s="324"/>
      <c r="N1" s="324"/>
      <c r="O1" s="903"/>
      <c r="P1" s="903"/>
      <c r="Q1" s="903"/>
      <c r="R1" s="903"/>
      <c r="S1" s="903"/>
      <c r="T1" s="903"/>
      <c r="U1" s="903"/>
      <c r="V1" s="903"/>
      <c r="W1" s="903"/>
    </row>
    <row r="2" spans="1:23" ht="18.75">
      <c r="A2" s="324"/>
      <c r="B2" s="324"/>
      <c r="C2" s="324"/>
      <c r="D2" s="324"/>
      <c r="E2" s="324"/>
      <c r="F2" s="904"/>
      <c r="G2" s="324"/>
      <c r="H2" s="324"/>
      <c r="I2" s="324"/>
      <c r="J2" s="324"/>
      <c r="K2" s="324"/>
      <c r="L2" s="324"/>
      <c r="M2" s="324"/>
      <c r="N2" s="324"/>
      <c r="O2" s="903"/>
      <c r="P2" s="903"/>
      <c r="Q2" s="903"/>
      <c r="R2" s="903"/>
      <c r="S2" s="903"/>
      <c r="T2" s="903"/>
      <c r="U2" s="903"/>
      <c r="V2" s="903"/>
      <c r="W2" s="903"/>
    </row>
    <row r="3" spans="1:23" ht="18.75">
      <c r="A3" s="324" t="s">
        <v>238</v>
      </c>
      <c r="B3" s="324"/>
      <c r="C3" s="324"/>
      <c r="D3" s="324"/>
      <c r="E3" s="324"/>
      <c r="F3" s="904"/>
      <c r="G3" s="324"/>
      <c r="H3" s="324"/>
      <c r="I3" s="324"/>
      <c r="J3" s="324"/>
      <c r="K3" s="324"/>
      <c r="L3" s="324"/>
      <c r="M3" s="324"/>
      <c r="N3" s="324"/>
      <c r="O3" s="903"/>
      <c r="P3" s="903"/>
      <c r="Q3" s="903"/>
      <c r="R3" s="903"/>
      <c r="S3" s="903"/>
      <c r="T3" s="903"/>
      <c r="U3" s="903"/>
      <c r="V3" s="903"/>
      <c r="W3" s="903"/>
    </row>
    <row r="4" spans="1:23" ht="18.75">
      <c r="A4" s="324" t="s">
        <v>588</v>
      </c>
      <c r="B4" s="324"/>
      <c r="C4" s="324"/>
      <c r="D4" s="324"/>
      <c r="E4" s="324"/>
      <c r="F4" s="904"/>
      <c r="G4" s="324"/>
      <c r="H4" s="324"/>
      <c r="I4" s="324"/>
      <c r="J4" s="324"/>
      <c r="K4" s="324"/>
      <c r="L4" s="324"/>
      <c r="M4" s="324"/>
      <c r="N4" s="324"/>
      <c r="O4" s="324"/>
      <c r="P4" s="324"/>
      <c r="Q4" s="324"/>
      <c r="R4" s="324"/>
      <c r="S4" s="324"/>
      <c r="T4" s="324"/>
      <c r="U4" s="324"/>
      <c r="V4" s="324"/>
      <c r="W4" s="324"/>
    </row>
    <row r="5" spans="1:23" ht="18.75">
      <c r="A5" s="420"/>
      <c r="B5" s="420"/>
      <c r="C5" s="420"/>
      <c r="D5" s="420"/>
      <c r="E5" s="420"/>
      <c r="F5" s="420"/>
      <c r="G5" s="420"/>
      <c r="H5" s="420"/>
      <c r="I5" s="420"/>
      <c r="J5" s="420"/>
      <c r="K5" s="420"/>
      <c r="L5" s="420"/>
      <c r="M5" s="420"/>
      <c r="N5" s="420"/>
      <c r="O5" s="420"/>
      <c r="P5" s="420"/>
      <c r="Q5" s="420"/>
      <c r="R5" s="420"/>
      <c r="S5" s="420"/>
      <c r="T5" s="420"/>
      <c r="U5" s="420"/>
      <c r="V5" s="420"/>
      <c r="W5" s="420"/>
    </row>
    <row r="6" spans="1:23" ht="18.75">
      <c r="A6" s="421"/>
      <c r="B6" s="421"/>
      <c r="C6" s="422" t="s">
        <v>775</v>
      </c>
      <c r="D6" s="422"/>
      <c r="E6" s="421"/>
      <c r="F6" s="421"/>
      <c r="G6" s="422" t="s">
        <v>239</v>
      </c>
      <c r="H6" s="421"/>
      <c r="I6" s="421"/>
      <c r="J6" s="421"/>
      <c r="K6" s="421"/>
      <c r="L6" s="421" t="s">
        <v>775</v>
      </c>
      <c r="M6" s="421"/>
      <c r="N6" s="905" t="s">
        <v>240</v>
      </c>
      <c r="O6" s="905"/>
      <c r="P6" s="905"/>
      <c r="Q6" s="905"/>
      <c r="R6" s="333"/>
      <c r="S6" s="333"/>
      <c r="T6" s="333"/>
      <c r="U6" s="421"/>
      <c r="V6" s="421"/>
      <c r="W6" s="421"/>
    </row>
    <row r="7" spans="1:23" ht="21">
      <c r="A7" s="421"/>
      <c r="B7" s="421"/>
      <c r="C7" s="906" t="s">
        <v>241</v>
      </c>
      <c r="D7" s="423"/>
      <c r="E7" s="420" t="s">
        <v>775</v>
      </c>
      <c r="F7" s="420"/>
      <c r="G7" s="420" t="s">
        <v>262</v>
      </c>
      <c r="H7" s="420"/>
      <c r="I7" s="420"/>
      <c r="J7" s="423" t="s">
        <v>836</v>
      </c>
      <c r="K7" s="420"/>
      <c r="L7" s="420"/>
      <c r="M7" s="907"/>
      <c r="N7" s="905" t="s">
        <v>263</v>
      </c>
      <c r="O7" s="905"/>
      <c r="P7" s="905"/>
      <c r="Q7" s="905"/>
      <c r="R7" s="908" t="s">
        <v>264</v>
      </c>
      <c r="S7" s="909"/>
      <c r="T7" s="909"/>
      <c r="U7" s="422" t="s">
        <v>839</v>
      </c>
      <c r="V7" s="422"/>
      <c r="W7" s="421" t="s">
        <v>775</v>
      </c>
    </row>
    <row r="8" spans="1:23" ht="18.75">
      <c r="A8" s="421"/>
      <c r="B8" s="421"/>
      <c r="C8" s="423" t="s">
        <v>242</v>
      </c>
      <c r="D8" s="423"/>
      <c r="E8" s="423"/>
      <c r="F8" s="422"/>
      <c r="G8" s="423" t="s">
        <v>243</v>
      </c>
      <c r="H8" s="423"/>
      <c r="I8" s="423"/>
      <c r="J8" s="422" t="s">
        <v>244</v>
      </c>
      <c r="K8" s="422" t="s">
        <v>836</v>
      </c>
      <c r="L8" s="422" t="s">
        <v>245</v>
      </c>
      <c r="M8" s="422"/>
      <c r="N8" s="423" t="s">
        <v>246</v>
      </c>
      <c r="O8" s="423"/>
      <c r="P8" s="420"/>
      <c r="Q8" s="907"/>
      <c r="R8" s="422" t="s">
        <v>246</v>
      </c>
      <c r="S8" s="422"/>
      <c r="T8" s="421"/>
      <c r="U8" s="422" t="s">
        <v>247</v>
      </c>
      <c r="V8" s="422" t="s">
        <v>839</v>
      </c>
      <c r="W8" s="422" t="s">
        <v>248</v>
      </c>
    </row>
    <row r="9" spans="1:23" ht="21">
      <c r="A9" s="424" t="s">
        <v>840</v>
      </c>
      <c r="B9" s="424"/>
      <c r="C9" s="425" t="s">
        <v>265</v>
      </c>
      <c r="D9" s="425" t="s">
        <v>109</v>
      </c>
      <c r="E9" s="425" t="s">
        <v>249</v>
      </c>
      <c r="F9" s="425"/>
      <c r="G9" s="425" t="s">
        <v>250</v>
      </c>
      <c r="H9" s="425" t="s">
        <v>109</v>
      </c>
      <c r="I9" s="425" t="s">
        <v>251</v>
      </c>
      <c r="J9" s="425" t="s">
        <v>153</v>
      </c>
      <c r="K9" s="425" t="s">
        <v>109</v>
      </c>
      <c r="L9" s="425" t="s">
        <v>836</v>
      </c>
      <c r="M9" s="425"/>
      <c r="N9" s="425" t="s">
        <v>153</v>
      </c>
      <c r="O9" s="425" t="s">
        <v>109</v>
      </c>
      <c r="P9" s="425" t="s">
        <v>836</v>
      </c>
      <c r="Q9" s="425"/>
      <c r="R9" s="425" t="s">
        <v>153</v>
      </c>
      <c r="S9" s="425" t="s">
        <v>109</v>
      </c>
      <c r="T9" s="425" t="s">
        <v>836</v>
      </c>
      <c r="U9" s="425" t="s">
        <v>252</v>
      </c>
      <c r="V9" s="425" t="s">
        <v>253</v>
      </c>
      <c r="W9" s="425" t="s">
        <v>839</v>
      </c>
    </row>
    <row r="10" spans="1:23" ht="18.75">
      <c r="A10" s="97" t="s">
        <v>851</v>
      </c>
      <c r="B10" s="120"/>
      <c r="C10" s="910" t="s">
        <v>222</v>
      </c>
      <c r="D10" s="910" t="s">
        <v>222</v>
      </c>
      <c r="E10" s="910" t="s">
        <v>222</v>
      </c>
      <c r="F10" s="911"/>
      <c r="G10" s="910" t="s">
        <v>222</v>
      </c>
      <c r="H10" s="910" t="s">
        <v>222</v>
      </c>
      <c r="I10" s="910" t="s">
        <v>222</v>
      </c>
      <c r="J10" s="912">
        <v>700.891349</v>
      </c>
      <c r="K10" s="912">
        <v>14.818651</v>
      </c>
      <c r="L10" s="913">
        <v>715.71</v>
      </c>
      <c r="M10" s="120"/>
      <c r="N10" s="109">
        <v>84.781224</v>
      </c>
      <c r="O10" s="109">
        <v>1.788776</v>
      </c>
      <c r="P10" s="218">
        <v>86.57</v>
      </c>
      <c r="Q10" s="120"/>
      <c r="R10" s="222">
        <v>417.4326762</v>
      </c>
      <c r="S10" s="222">
        <v>8.9073238</v>
      </c>
      <c r="T10" s="218">
        <v>426.34</v>
      </c>
      <c r="U10" s="82">
        <v>1203.1052492</v>
      </c>
      <c r="V10" s="82">
        <v>25.514750799999998</v>
      </c>
      <c r="W10" s="218">
        <v>1228.62</v>
      </c>
    </row>
    <row r="11" spans="1:23" ht="18.75">
      <c r="A11" s="97" t="s">
        <v>887</v>
      </c>
      <c r="B11" s="85"/>
      <c r="C11" s="910" t="s">
        <v>222</v>
      </c>
      <c r="D11" s="910" t="s">
        <v>222</v>
      </c>
      <c r="E11" s="910" t="s">
        <v>222</v>
      </c>
      <c r="F11" s="97"/>
      <c r="G11" s="910" t="s">
        <v>222</v>
      </c>
      <c r="H11" s="910" t="s">
        <v>222</v>
      </c>
      <c r="I11" s="910" t="s">
        <v>222</v>
      </c>
      <c r="J11" s="106">
        <v>928.4674325000001</v>
      </c>
      <c r="K11" s="82">
        <v>29.0625675</v>
      </c>
      <c r="L11" s="218">
        <v>957.53</v>
      </c>
      <c r="M11" s="82"/>
      <c r="N11" s="82">
        <v>192.5177262</v>
      </c>
      <c r="O11" s="82">
        <v>4.4522738</v>
      </c>
      <c r="P11" s="218">
        <v>196.97</v>
      </c>
      <c r="Q11" s="82"/>
      <c r="R11" s="82">
        <v>329.9248302</v>
      </c>
      <c r="S11" s="82">
        <v>11.2551698</v>
      </c>
      <c r="T11" s="218">
        <v>341.18</v>
      </c>
      <c r="U11" s="82">
        <v>1450.9099889</v>
      </c>
      <c r="V11" s="82">
        <v>44.7700111</v>
      </c>
      <c r="W11" s="218">
        <v>1495.68</v>
      </c>
    </row>
    <row r="12" spans="1:23" ht="18.75">
      <c r="A12" s="97" t="s">
        <v>853</v>
      </c>
      <c r="B12" s="85"/>
      <c r="C12" s="910" t="s">
        <v>222</v>
      </c>
      <c r="D12" s="910" t="s">
        <v>222</v>
      </c>
      <c r="E12" s="910" t="s">
        <v>222</v>
      </c>
      <c r="F12" s="218"/>
      <c r="G12" s="910" t="s">
        <v>222</v>
      </c>
      <c r="H12" s="910" t="s">
        <v>222</v>
      </c>
      <c r="I12" s="910" t="s">
        <v>222</v>
      </c>
      <c r="J12" s="82">
        <v>1458.8183126</v>
      </c>
      <c r="K12" s="106">
        <v>50.4616874</v>
      </c>
      <c r="L12" s="218">
        <v>1509.28</v>
      </c>
      <c r="M12" s="82"/>
      <c r="N12" s="82">
        <v>276.47736480000003</v>
      </c>
      <c r="O12" s="82">
        <v>8.962635200000001</v>
      </c>
      <c r="P12" s="218">
        <v>285.44</v>
      </c>
      <c r="Q12" s="82"/>
      <c r="R12" s="82">
        <v>227.27282739</v>
      </c>
      <c r="S12" s="82">
        <v>12.22417261</v>
      </c>
      <c r="T12" s="218">
        <v>239.497</v>
      </c>
      <c r="U12" s="82">
        <v>1962.56850479</v>
      </c>
      <c r="V12" s="82">
        <v>71.64849521000001</v>
      </c>
      <c r="W12" s="218">
        <v>2034.217</v>
      </c>
    </row>
    <row r="13" spans="1:23" ht="18.75">
      <c r="A13" s="97" t="s">
        <v>854</v>
      </c>
      <c r="B13" s="85"/>
      <c r="C13" s="82">
        <v>1174.7314617</v>
      </c>
      <c r="D13" s="82">
        <v>80.26853829999999</v>
      </c>
      <c r="E13" s="218">
        <v>1255</v>
      </c>
      <c r="F13" s="82"/>
      <c r="G13" s="82">
        <v>672.3717274</v>
      </c>
      <c r="H13" s="82">
        <v>53.7982726</v>
      </c>
      <c r="I13" s="218">
        <v>726.17</v>
      </c>
      <c r="J13" s="82">
        <v>1847.1031891</v>
      </c>
      <c r="K13" s="82">
        <v>134.06681089999998</v>
      </c>
      <c r="L13" s="218">
        <v>1981.17</v>
      </c>
      <c r="M13" s="82"/>
      <c r="N13" s="82">
        <v>320.9563045</v>
      </c>
      <c r="O13" s="82">
        <v>17.2936955</v>
      </c>
      <c r="P13" s="218">
        <v>338.25</v>
      </c>
      <c r="Q13" s="82"/>
      <c r="R13" s="82">
        <v>647.6751168</v>
      </c>
      <c r="S13" s="82">
        <v>25.9948832</v>
      </c>
      <c r="T13" s="218">
        <v>673.67</v>
      </c>
      <c r="U13" s="82">
        <v>2815.7346104</v>
      </c>
      <c r="V13" s="82">
        <v>177.35538959999997</v>
      </c>
      <c r="W13" s="218">
        <v>2993.09</v>
      </c>
    </row>
    <row r="14" spans="1:23" ht="18.75">
      <c r="A14" s="97" t="s">
        <v>855</v>
      </c>
      <c r="B14" s="85"/>
      <c r="C14" s="82">
        <v>1552.23443624</v>
      </c>
      <c r="D14" s="82">
        <v>80.54156376</v>
      </c>
      <c r="E14" s="218">
        <v>1632.7759999999998</v>
      </c>
      <c r="F14" s="82"/>
      <c r="G14" s="82">
        <v>871.9840773</v>
      </c>
      <c r="H14" s="82">
        <v>36.6459227</v>
      </c>
      <c r="I14" s="218">
        <v>908.63</v>
      </c>
      <c r="J14" s="82">
        <v>2424.21851354</v>
      </c>
      <c r="K14" s="82">
        <v>117.18748646</v>
      </c>
      <c r="L14" s="218">
        <v>2541.406</v>
      </c>
      <c r="M14" s="82"/>
      <c r="N14" s="82">
        <v>397.03956800000003</v>
      </c>
      <c r="O14" s="82">
        <v>18.160432</v>
      </c>
      <c r="P14" s="218">
        <v>415.2</v>
      </c>
      <c r="Q14" s="82"/>
      <c r="R14" s="82">
        <v>486.90764823</v>
      </c>
      <c r="S14" s="82">
        <v>21.47235177</v>
      </c>
      <c r="T14" s="218">
        <v>508.38</v>
      </c>
      <c r="U14" s="82">
        <v>3308.1657297700003</v>
      </c>
      <c r="V14" s="82">
        <v>156.82027023</v>
      </c>
      <c r="W14" s="218">
        <v>3464.986</v>
      </c>
    </row>
    <row r="15" spans="1:23" ht="18.75">
      <c r="A15" s="97" t="s">
        <v>856</v>
      </c>
      <c r="B15" s="85"/>
      <c r="C15" s="82">
        <v>1326.557982</v>
      </c>
      <c r="D15" s="82">
        <v>37.0220182</v>
      </c>
      <c r="E15" s="218">
        <v>1363.5800002</v>
      </c>
      <c r="F15" s="82"/>
      <c r="G15" s="82">
        <v>931.2705858</v>
      </c>
      <c r="H15" s="82">
        <v>22.2994142</v>
      </c>
      <c r="I15" s="218">
        <v>953.57</v>
      </c>
      <c r="J15" s="83">
        <v>2257.8285678</v>
      </c>
      <c r="K15" s="83">
        <v>59.3214324</v>
      </c>
      <c r="L15" s="218">
        <v>2317.1500002000002</v>
      </c>
      <c r="M15" s="82"/>
      <c r="N15" s="82">
        <v>324.6402015</v>
      </c>
      <c r="O15" s="82">
        <v>7.309798499999999</v>
      </c>
      <c r="P15" s="218">
        <v>331.95</v>
      </c>
      <c r="Q15" s="82"/>
      <c r="R15" s="82">
        <v>663.77288281</v>
      </c>
      <c r="S15" s="82">
        <v>15.00411719</v>
      </c>
      <c r="T15" s="218">
        <v>678.777</v>
      </c>
      <c r="U15" s="82">
        <v>3246.2416521100004</v>
      </c>
      <c r="V15" s="82">
        <v>81.63534809</v>
      </c>
      <c r="W15" s="218">
        <v>3327.8770002</v>
      </c>
    </row>
    <row r="16" spans="1:23" ht="18.75">
      <c r="A16" s="66">
        <v>1999</v>
      </c>
      <c r="B16" s="85"/>
      <c r="C16" s="82">
        <v>1705.54505799</v>
      </c>
      <c r="D16" s="82">
        <v>99.78584201000001</v>
      </c>
      <c r="E16" s="218">
        <v>1805.3309</v>
      </c>
      <c r="F16" s="82"/>
      <c r="G16" s="82">
        <v>1103.46103831</v>
      </c>
      <c r="H16" s="82">
        <v>53.80806169</v>
      </c>
      <c r="I16" s="218">
        <v>1157.2691</v>
      </c>
      <c r="J16" s="83">
        <v>2809.0060963</v>
      </c>
      <c r="K16" s="83">
        <v>153.5939037</v>
      </c>
      <c r="L16" s="218">
        <v>2962.6</v>
      </c>
      <c r="M16" s="82"/>
      <c r="N16" s="82">
        <v>560.549642</v>
      </c>
      <c r="O16" s="82">
        <v>27.780358</v>
      </c>
      <c r="P16" s="218">
        <v>588.33</v>
      </c>
      <c r="Q16" s="85"/>
      <c r="R16" s="82">
        <v>860.61088494</v>
      </c>
      <c r="S16" s="82">
        <v>30.935115</v>
      </c>
      <c r="T16" s="218">
        <v>891.54599994</v>
      </c>
      <c r="U16" s="82">
        <v>4230.16662324</v>
      </c>
      <c r="V16" s="82">
        <v>212.3093767</v>
      </c>
      <c r="W16" s="218">
        <v>4442.475999939999</v>
      </c>
    </row>
    <row r="17" spans="1:23" ht="18.75">
      <c r="A17" s="66">
        <v>2000</v>
      </c>
      <c r="B17" s="120"/>
      <c r="C17" s="86">
        <v>1272.7750685</v>
      </c>
      <c r="D17" s="86">
        <v>64.1449315</v>
      </c>
      <c r="E17" s="216">
        <v>1336.92</v>
      </c>
      <c r="F17" s="86"/>
      <c r="G17" s="86">
        <v>1211.03146755</v>
      </c>
      <c r="H17" s="86">
        <v>51.878532449999994</v>
      </c>
      <c r="I17" s="216">
        <v>1262.91</v>
      </c>
      <c r="J17" s="220">
        <v>2483.80653605</v>
      </c>
      <c r="K17" s="220">
        <v>116.02346395</v>
      </c>
      <c r="L17" s="216">
        <v>2599.83</v>
      </c>
      <c r="M17" s="914"/>
      <c r="N17" s="86">
        <v>492.22403595000003</v>
      </c>
      <c r="O17" s="86">
        <v>26.38596405</v>
      </c>
      <c r="P17" s="216">
        <v>518.61</v>
      </c>
      <c r="Q17" s="86"/>
      <c r="R17" s="86">
        <v>736.3672833</v>
      </c>
      <c r="S17" s="86">
        <v>38.2727067</v>
      </c>
      <c r="T17" s="216">
        <v>774.63999</v>
      </c>
      <c r="U17" s="86">
        <v>3712.3978553</v>
      </c>
      <c r="V17" s="86">
        <v>180.6821347</v>
      </c>
      <c r="W17" s="216">
        <v>3893.07999</v>
      </c>
    </row>
    <row r="18" spans="1:23" ht="18.75">
      <c r="A18" s="915">
        <v>2001</v>
      </c>
      <c r="B18" s="120"/>
      <c r="C18" s="86">
        <v>2326.76486069</v>
      </c>
      <c r="D18" s="86">
        <v>34.30213931</v>
      </c>
      <c r="E18" s="216">
        <v>2361.067</v>
      </c>
      <c r="F18" s="86"/>
      <c r="G18" s="86">
        <v>1518.4126416</v>
      </c>
      <c r="H18" s="86">
        <v>17.7073584</v>
      </c>
      <c r="I18" s="216">
        <v>1536.12</v>
      </c>
      <c r="J18" s="220">
        <v>3845.17750229</v>
      </c>
      <c r="K18" s="799">
        <v>52.009497710000005</v>
      </c>
      <c r="L18" s="216">
        <v>3897.187</v>
      </c>
      <c r="M18" s="105"/>
      <c r="N18" s="105">
        <v>644.9375667600001</v>
      </c>
      <c r="O18" s="105">
        <v>9.77043324</v>
      </c>
      <c r="P18" s="216">
        <v>654.7080000000001</v>
      </c>
      <c r="Q18" s="86"/>
      <c r="R18" s="86">
        <v>657.5894415900001</v>
      </c>
      <c r="S18" s="86">
        <v>11.20755841</v>
      </c>
      <c r="T18" s="216">
        <v>668.7970000000001</v>
      </c>
      <c r="U18" s="86">
        <v>5147.70451064</v>
      </c>
      <c r="V18" s="86">
        <v>72.98748936000001</v>
      </c>
      <c r="W18" s="216">
        <v>5220.692000000001</v>
      </c>
    </row>
    <row r="19" spans="1:23" ht="18.75">
      <c r="A19" s="915">
        <v>2002</v>
      </c>
      <c r="B19" s="120"/>
      <c r="C19" s="86">
        <v>1743.030969</v>
      </c>
      <c r="D19" s="86">
        <v>33.09903100000007</v>
      </c>
      <c r="E19" s="216">
        <v>1776.13</v>
      </c>
      <c r="F19" s="726"/>
      <c r="G19" s="458">
        <v>3495.6779338</v>
      </c>
      <c r="H19" s="458">
        <v>47.9320662000001</v>
      </c>
      <c r="I19" s="916">
        <v>3543.61</v>
      </c>
      <c r="J19" s="458">
        <v>5238.7089028</v>
      </c>
      <c r="K19" s="458">
        <v>81.03109720000018</v>
      </c>
      <c r="L19" s="216">
        <v>5319.74</v>
      </c>
      <c r="M19" s="332"/>
      <c r="N19" s="86">
        <v>1819.3922653999998</v>
      </c>
      <c r="O19" s="105">
        <v>29.18900740000004</v>
      </c>
      <c r="P19" s="216">
        <v>1848.5812727999999</v>
      </c>
      <c r="Q19" s="917"/>
      <c r="R19" s="105">
        <v>605.3556706999999</v>
      </c>
      <c r="S19" s="105">
        <v>8.954329300000003</v>
      </c>
      <c r="T19" s="917">
        <v>614.31</v>
      </c>
      <c r="U19" s="86">
        <v>7663.4568389</v>
      </c>
      <c r="V19" s="105">
        <v>119.17443390000021</v>
      </c>
      <c r="W19" s="216">
        <v>7782.6312728</v>
      </c>
    </row>
    <row r="20" spans="1:23" ht="18.75">
      <c r="A20" s="333"/>
      <c r="B20" s="120"/>
      <c r="C20" s="86"/>
      <c r="D20" s="86"/>
      <c r="E20" s="216"/>
      <c r="F20" s="551"/>
      <c r="G20" s="458"/>
      <c r="H20" s="86"/>
      <c r="I20" s="216"/>
      <c r="J20" s="86"/>
      <c r="K20" s="86"/>
      <c r="L20" s="216"/>
      <c r="M20" s="332"/>
      <c r="N20" s="86"/>
      <c r="O20" s="86"/>
      <c r="P20" s="216"/>
      <c r="Q20" s="332"/>
      <c r="R20" s="86"/>
      <c r="S20" s="86"/>
      <c r="T20" s="216"/>
      <c r="U20" s="86"/>
      <c r="V20" s="86"/>
      <c r="W20" s="216"/>
    </row>
    <row r="21" spans="1:23" ht="18.75">
      <c r="A21" s="915">
        <v>2003</v>
      </c>
      <c r="B21" s="120" t="s">
        <v>591</v>
      </c>
      <c r="C21" s="86">
        <v>2182.105502</v>
      </c>
      <c r="D21" s="86">
        <v>44.09449799999995</v>
      </c>
      <c r="E21" s="216">
        <v>2226.2</v>
      </c>
      <c r="F21" s="726"/>
      <c r="G21" s="458">
        <v>3450.1156878500005</v>
      </c>
      <c r="H21" s="458">
        <v>56.59431215000001</v>
      </c>
      <c r="I21" s="916">
        <v>3506.71</v>
      </c>
      <c r="J21" s="458">
        <v>5632.221189850001</v>
      </c>
      <c r="K21" s="458">
        <v>100.68881014999997</v>
      </c>
      <c r="L21" s="916">
        <v>5732.91</v>
      </c>
      <c r="M21" s="332"/>
      <c r="N21" s="86">
        <v>1931.75015152</v>
      </c>
      <c r="O21" s="86">
        <v>30.789848479999968</v>
      </c>
      <c r="P21" s="216">
        <v>1962.54</v>
      </c>
      <c r="Q21" s="332"/>
      <c r="R21" s="105">
        <v>427.94186265</v>
      </c>
      <c r="S21" s="86">
        <v>6.738137349999999</v>
      </c>
      <c r="T21" s="917">
        <v>434.68</v>
      </c>
      <c r="U21" s="86">
        <v>7991.913204020001</v>
      </c>
      <c r="V21" s="105">
        <v>138.21679597999992</v>
      </c>
      <c r="W21" s="216">
        <v>8130.13</v>
      </c>
    </row>
    <row r="22" spans="1:23" ht="18.75">
      <c r="A22" s="915"/>
      <c r="B22" s="120" t="s">
        <v>592</v>
      </c>
      <c r="C22" s="86">
        <v>2205.4597332</v>
      </c>
      <c r="D22" s="86">
        <v>36.6102668</v>
      </c>
      <c r="E22" s="216">
        <v>2242.07</v>
      </c>
      <c r="F22" s="726"/>
      <c r="G22" s="458">
        <v>3573.3453732000003</v>
      </c>
      <c r="H22" s="458">
        <v>61.83462679999997</v>
      </c>
      <c r="I22" s="916">
        <v>3635.18</v>
      </c>
      <c r="J22" s="458">
        <v>5778.8051064</v>
      </c>
      <c r="K22" s="458">
        <v>98.44489359999997</v>
      </c>
      <c r="L22" s="916">
        <v>5877.25</v>
      </c>
      <c r="M22" s="332"/>
      <c r="N22" s="458">
        <v>1937.92699531</v>
      </c>
      <c r="O22" s="86">
        <v>35.783004689999984</v>
      </c>
      <c r="P22" s="216">
        <v>1973.71</v>
      </c>
      <c r="Q22" s="332"/>
      <c r="R22" s="86">
        <v>350.92417323</v>
      </c>
      <c r="S22" s="86">
        <v>3.6558267699999982</v>
      </c>
      <c r="T22" s="918">
        <v>354.58</v>
      </c>
      <c r="U22" s="86">
        <v>8067.65627494</v>
      </c>
      <c r="V22" s="86">
        <v>137.88372505999996</v>
      </c>
      <c r="W22" s="216">
        <v>8205.54</v>
      </c>
    </row>
    <row r="23" spans="1:23" ht="18.75">
      <c r="A23" s="463"/>
      <c r="B23" s="329" t="s">
        <v>593</v>
      </c>
      <c r="C23" s="86">
        <v>1981.8628992</v>
      </c>
      <c r="D23" s="86">
        <v>33.18710079999999</v>
      </c>
      <c r="E23" s="216">
        <v>2015.05</v>
      </c>
      <c r="F23" s="551"/>
      <c r="G23" s="458">
        <v>3479.31380655</v>
      </c>
      <c r="H23" s="86">
        <v>47.64619345000006</v>
      </c>
      <c r="I23" s="216">
        <v>3526.96</v>
      </c>
      <c r="J23" s="86">
        <v>5461.17670575</v>
      </c>
      <c r="K23" s="86">
        <v>80.83329425000005</v>
      </c>
      <c r="L23" s="216">
        <v>5542.01</v>
      </c>
      <c r="M23" s="332"/>
      <c r="N23" s="86">
        <v>2024.4544908000003</v>
      </c>
      <c r="O23" s="86">
        <v>33.92550919999998</v>
      </c>
      <c r="P23" s="216">
        <v>2058.38</v>
      </c>
      <c r="Q23" s="332"/>
      <c r="R23" s="86">
        <v>240.2325236</v>
      </c>
      <c r="S23" s="86">
        <v>5.127476399999999</v>
      </c>
      <c r="T23" s="216">
        <v>245.36</v>
      </c>
      <c r="U23" s="86">
        <v>7725.8637201500005</v>
      </c>
      <c r="V23" s="86">
        <v>119.88627985000002</v>
      </c>
      <c r="W23" s="216">
        <v>7845.75</v>
      </c>
    </row>
    <row r="24" spans="1:23" ht="18.75">
      <c r="A24" s="463"/>
      <c r="B24" s="120" t="s">
        <v>594</v>
      </c>
      <c r="C24" s="86">
        <v>2726.2841124499996</v>
      </c>
      <c r="D24" s="86">
        <v>55.58588754999994</v>
      </c>
      <c r="E24" s="216">
        <v>2781.87</v>
      </c>
      <c r="F24" s="916"/>
      <c r="G24" s="458">
        <v>4080.5825579300003</v>
      </c>
      <c r="H24" s="458">
        <v>71.99366206999994</v>
      </c>
      <c r="I24" s="216">
        <v>4152.62</v>
      </c>
      <c r="J24" s="86">
        <v>6806.86667038</v>
      </c>
      <c r="K24" s="86">
        <v>127.6233296199999</v>
      </c>
      <c r="L24" s="216">
        <v>6934.49</v>
      </c>
      <c r="M24" s="216"/>
      <c r="N24" s="86">
        <v>2833.59260585</v>
      </c>
      <c r="O24" s="86">
        <v>53.957394150000006</v>
      </c>
      <c r="P24" s="216">
        <v>2887.55</v>
      </c>
      <c r="Q24" s="216"/>
      <c r="R24" s="86">
        <v>168.83030775</v>
      </c>
      <c r="S24" s="86">
        <v>4.029692249999998</v>
      </c>
      <c r="T24" s="216">
        <v>172.86</v>
      </c>
      <c r="U24" s="86">
        <v>9809.28958398</v>
      </c>
      <c r="V24" s="86">
        <v>185.5666360199999</v>
      </c>
      <c r="W24" s="216">
        <v>9994.85622</v>
      </c>
    </row>
    <row r="25" spans="1:23" ht="18.75">
      <c r="A25" s="463"/>
      <c r="B25" s="120" t="s">
        <v>595</v>
      </c>
      <c r="C25" s="86">
        <v>1961.1378474439998</v>
      </c>
      <c r="D25" s="86">
        <v>31.934352556000007</v>
      </c>
      <c r="E25" s="216">
        <v>1993.0721999999998</v>
      </c>
      <c r="F25" s="458"/>
      <c r="G25" s="86">
        <v>4029.9051105159997</v>
      </c>
      <c r="H25" s="86">
        <v>69.572689484</v>
      </c>
      <c r="I25" s="216">
        <v>4099.4778</v>
      </c>
      <c r="J25" s="86">
        <v>5991.0429579599995</v>
      </c>
      <c r="K25" s="86">
        <v>101.50704204</v>
      </c>
      <c r="L25" s="216">
        <v>6092.55</v>
      </c>
      <c r="M25" s="86"/>
      <c r="N25" s="86">
        <v>1880.64750027</v>
      </c>
      <c r="O25" s="86">
        <v>31.96249972999999</v>
      </c>
      <c r="P25" s="216">
        <v>1912.61</v>
      </c>
      <c r="Q25" s="86"/>
      <c r="R25" s="86">
        <v>1010.3452967200001</v>
      </c>
      <c r="S25" s="86">
        <v>14.96470327999998</v>
      </c>
      <c r="T25" s="216">
        <v>1025.31</v>
      </c>
      <c r="U25" s="86">
        <v>8882.03575495</v>
      </c>
      <c r="V25" s="86">
        <v>148.43424504999996</v>
      </c>
      <c r="W25" s="216">
        <v>9030.47</v>
      </c>
    </row>
    <row r="26" spans="1:23" ht="18.75">
      <c r="A26" s="463"/>
      <c r="B26" s="120" t="s">
        <v>596</v>
      </c>
      <c r="C26" s="86">
        <v>1751.4994817619997</v>
      </c>
      <c r="D26" s="86">
        <v>29.142718237999983</v>
      </c>
      <c r="E26" s="216">
        <v>1780.6421999999998</v>
      </c>
      <c r="F26" s="551"/>
      <c r="G26" s="458">
        <v>4002.3365232379997</v>
      </c>
      <c r="H26" s="86">
        <v>51.99127676199992</v>
      </c>
      <c r="I26" s="216">
        <v>4054.3277999999996</v>
      </c>
      <c r="J26" s="86">
        <v>5753.836004999999</v>
      </c>
      <c r="K26" s="86">
        <v>81.1339949999999</v>
      </c>
      <c r="L26" s="216">
        <v>5834.97</v>
      </c>
      <c r="M26" s="332"/>
      <c r="N26" s="86">
        <v>1955.67178785</v>
      </c>
      <c r="O26" s="86">
        <v>32.45821214999998</v>
      </c>
      <c r="P26" s="216">
        <v>1988.13</v>
      </c>
      <c r="Q26" s="332"/>
      <c r="R26" s="86">
        <v>887.3094483499999</v>
      </c>
      <c r="S26" s="86">
        <v>14.540551649999996</v>
      </c>
      <c r="T26" s="216">
        <v>901.85</v>
      </c>
      <c r="U26" s="86">
        <v>8596.817241199999</v>
      </c>
      <c r="V26" s="86">
        <v>128.13275879999986</v>
      </c>
      <c r="W26" s="216">
        <v>8724.95</v>
      </c>
    </row>
    <row r="27" spans="1:23" ht="18.75">
      <c r="A27" s="463"/>
      <c r="B27" s="120" t="s">
        <v>597</v>
      </c>
      <c r="C27" s="86">
        <v>1876.516389283</v>
      </c>
      <c r="D27" s="86">
        <v>38.864110716999996</v>
      </c>
      <c r="E27" s="216">
        <v>1915.3805</v>
      </c>
      <c r="F27" s="551"/>
      <c r="G27" s="458">
        <v>4155.396876507</v>
      </c>
      <c r="H27" s="458">
        <v>71.322623493</v>
      </c>
      <c r="I27" s="216">
        <v>4226.7195</v>
      </c>
      <c r="J27" s="86">
        <v>6031.913265790001</v>
      </c>
      <c r="K27" s="86">
        <v>110.18673421</v>
      </c>
      <c r="L27" s="216">
        <v>6142.1</v>
      </c>
      <c r="M27" s="332"/>
      <c r="N27" s="86">
        <v>2220.18774566</v>
      </c>
      <c r="O27" s="86">
        <v>44.58225434000002</v>
      </c>
      <c r="P27" s="216">
        <v>2264.77</v>
      </c>
      <c r="Q27" s="332"/>
      <c r="R27" s="86">
        <v>864.41897085</v>
      </c>
      <c r="S27" s="86">
        <v>13.541029150000007</v>
      </c>
      <c r="T27" s="216">
        <v>877.96</v>
      </c>
      <c r="U27" s="86">
        <v>9116.5199823</v>
      </c>
      <c r="V27" s="86">
        <v>168.31001770000003</v>
      </c>
      <c r="W27" s="216">
        <v>9284.83</v>
      </c>
    </row>
    <row r="28" spans="1:23" ht="18.75">
      <c r="A28" s="463"/>
      <c r="B28" s="120" t="s">
        <v>598</v>
      </c>
      <c r="C28" s="86">
        <v>2431.0701622399997</v>
      </c>
      <c r="D28" s="86">
        <v>47.108137759999934</v>
      </c>
      <c r="E28" s="216">
        <v>2478.1782999999996</v>
      </c>
      <c r="F28" s="551"/>
      <c r="G28" s="458">
        <v>4236.16421695426</v>
      </c>
      <c r="H28" s="458">
        <v>75.63687404573992</v>
      </c>
      <c r="I28" s="916">
        <v>4311.801091</v>
      </c>
      <c r="J28" s="86">
        <v>6667.23437919426</v>
      </c>
      <c r="K28" s="86">
        <v>122.74501180573985</v>
      </c>
      <c r="L28" s="216">
        <v>6789.979391</v>
      </c>
      <c r="M28" s="332"/>
      <c r="N28" s="86">
        <v>2248.95527186</v>
      </c>
      <c r="O28" s="86">
        <v>37.48472813999999</v>
      </c>
      <c r="P28" s="216">
        <v>2286.44</v>
      </c>
      <c r="Q28" s="332"/>
      <c r="R28" s="86">
        <v>1098.91070499574</v>
      </c>
      <c r="S28" s="86">
        <v>18.889904004260014</v>
      </c>
      <c r="T28" s="216">
        <v>1117.800609</v>
      </c>
      <c r="U28" s="86">
        <v>10015.100356050001</v>
      </c>
      <c r="V28" s="86">
        <v>179.11964394999984</v>
      </c>
      <c r="W28" s="216">
        <v>10194.22</v>
      </c>
    </row>
    <row r="29" spans="1:23" ht="18.75">
      <c r="A29" s="463"/>
      <c r="B29" s="120" t="s">
        <v>599</v>
      </c>
      <c r="C29" s="86">
        <v>2157.8220208000002</v>
      </c>
      <c r="D29" s="86">
        <v>36.12797920000002</v>
      </c>
      <c r="E29" s="216">
        <v>2193.95</v>
      </c>
      <c r="F29" s="551"/>
      <c r="G29" s="458">
        <v>4449.66840655187</v>
      </c>
      <c r="H29" s="458">
        <v>59.510984448130024</v>
      </c>
      <c r="I29" s="916">
        <v>4509.179391000001</v>
      </c>
      <c r="J29" s="458">
        <v>6607.4904273518705</v>
      </c>
      <c r="K29" s="86">
        <v>95.63896364813004</v>
      </c>
      <c r="L29" s="216">
        <v>6703.129391</v>
      </c>
      <c r="M29" s="332"/>
      <c r="N29" s="86">
        <v>2087.3260878</v>
      </c>
      <c r="O29" s="86">
        <v>32.853912199999996</v>
      </c>
      <c r="P29" s="216">
        <v>2120.18</v>
      </c>
      <c r="Q29" s="332"/>
      <c r="R29" s="86">
        <v>1155.2886631481301</v>
      </c>
      <c r="S29" s="86">
        <v>17.981945851869988</v>
      </c>
      <c r="T29" s="216">
        <v>1173.2706090000001</v>
      </c>
      <c r="U29" s="86">
        <v>9850.1051783</v>
      </c>
      <c r="V29" s="86">
        <v>146.47482170000004</v>
      </c>
      <c r="W29" s="216">
        <v>9996.58</v>
      </c>
    </row>
    <row r="30" spans="1:23" ht="18.75">
      <c r="A30" s="463"/>
      <c r="B30" s="120" t="s">
        <v>600</v>
      </c>
      <c r="C30" s="86">
        <v>3172.79193016</v>
      </c>
      <c r="D30" s="86">
        <v>62.351069840000015</v>
      </c>
      <c r="E30" s="216">
        <v>3235.143</v>
      </c>
      <c r="F30" s="458"/>
      <c r="G30" s="458">
        <v>4143.52886964</v>
      </c>
      <c r="H30" s="458">
        <v>56.30813035999988</v>
      </c>
      <c r="I30" s="916">
        <v>4199.837</v>
      </c>
      <c r="J30" s="458">
        <v>7316.3207998</v>
      </c>
      <c r="K30" s="458">
        <v>118.6592001999999</v>
      </c>
      <c r="L30" s="216">
        <v>7434.98</v>
      </c>
      <c r="M30" s="381"/>
      <c r="N30" s="86">
        <v>2144.3567464000002</v>
      </c>
      <c r="O30" s="86">
        <v>39.40325360000002</v>
      </c>
      <c r="P30" s="216">
        <v>2183.76</v>
      </c>
      <c r="Q30" s="919"/>
      <c r="R30" s="86">
        <v>1060.5651405</v>
      </c>
      <c r="S30" s="86">
        <v>13.854859499999984</v>
      </c>
      <c r="T30" s="216">
        <v>1074.42</v>
      </c>
      <c r="U30" s="86">
        <v>10521.242686700001</v>
      </c>
      <c r="V30" s="86">
        <v>171.9173132999999</v>
      </c>
      <c r="W30" s="216">
        <v>10693.16</v>
      </c>
    </row>
    <row r="31" spans="1:23" ht="18.75">
      <c r="A31" s="463"/>
      <c r="B31" s="120" t="s">
        <v>601</v>
      </c>
      <c r="C31" s="86">
        <v>2759.74407575</v>
      </c>
      <c r="D31" s="86">
        <v>48.48892424999995</v>
      </c>
      <c r="E31" s="216">
        <v>2808.2329999999997</v>
      </c>
      <c r="F31" s="551"/>
      <c r="G31" s="458">
        <v>3822.9971454499996</v>
      </c>
      <c r="H31" s="458">
        <v>60.34985455000007</v>
      </c>
      <c r="I31" s="916">
        <v>3883.3469999999998</v>
      </c>
      <c r="J31" s="458">
        <v>6582.7412212</v>
      </c>
      <c r="K31" s="458">
        <v>108.83877880000001</v>
      </c>
      <c r="L31" s="916">
        <v>6691.58</v>
      </c>
      <c r="M31" s="332"/>
      <c r="N31" s="458">
        <v>2048.8319948999997</v>
      </c>
      <c r="O31" s="220">
        <v>28.318005100000033</v>
      </c>
      <c r="P31" s="221">
        <v>2077.15</v>
      </c>
      <c r="Q31" s="332"/>
      <c r="R31" s="86">
        <v>887.4508407999999</v>
      </c>
      <c r="S31" s="86">
        <v>12.259159200000001</v>
      </c>
      <c r="T31" s="216">
        <v>899.71</v>
      </c>
      <c r="U31" s="86">
        <v>9519.0240569</v>
      </c>
      <c r="V31" s="86">
        <v>149.41594310000005</v>
      </c>
      <c r="W31" s="216">
        <v>9668.44</v>
      </c>
    </row>
    <row r="32" spans="1:23" ht="18.75">
      <c r="A32" s="332"/>
      <c r="B32" s="120" t="s">
        <v>590</v>
      </c>
      <c r="C32" s="86">
        <v>2250.030974</v>
      </c>
      <c r="D32" s="86">
        <v>38.499026000000015</v>
      </c>
      <c r="E32" s="216">
        <v>2288.53</v>
      </c>
      <c r="F32" s="920"/>
      <c r="G32" s="458">
        <v>3709.2315148400003</v>
      </c>
      <c r="H32" s="86">
        <v>49.52848515999998</v>
      </c>
      <c r="I32" s="216">
        <v>3758.76</v>
      </c>
      <c r="J32" s="86">
        <v>5959.2624888400005</v>
      </c>
      <c r="K32" s="86">
        <v>88.02751115999999</v>
      </c>
      <c r="L32" s="216">
        <v>6047.29</v>
      </c>
      <c r="M32" s="486"/>
      <c r="N32" s="86">
        <v>1904.8399139800001</v>
      </c>
      <c r="O32" s="86">
        <v>28.840086019999998</v>
      </c>
      <c r="P32" s="216">
        <v>1933.68</v>
      </c>
      <c r="Q32" s="486"/>
      <c r="R32" s="86">
        <v>875.2433143</v>
      </c>
      <c r="S32" s="86">
        <v>14.246685699999981</v>
      </c>
      <c r="T32" s="216">
        <v>889.49</v>
      </c>
      <c r="U32" s="86">
        <v>8739.34571712</v>
      </c>
      <c r="V32" s="86">
        <v>131.11428287999996</v>
      </c>
      <c r="W32" s="216">
        <v>8870.46</v>
      </c>
    </row>
    <row r="33" spans="1:23" ht="18.75">
      <c r="A33" s="332"/>
      <c r="B33" s="120"/>
      <c r="C33" s="86"/>
      <c r="D33" s="86"/>
      <c r="E33" s="216"/>
      <c r="F33" s="920"/>
      <c r="G33" s="458"/>
      <c r="H33" s="86"/>
      <c r="I33" s="216"/>
      <c r="J33" s="86"/>
      <c r="K33" s="86"/>
      <c r="L33" s="216"/>
      <c r="M33" s="486"/>
      <c r="N33" s="86"/>
      <c r="O33" s="86"/>
      <c r="P33" s="216"/>
      <c r="Q33" s="486"/>
      <c r="R33" s="86"/>
      <c r="S33" s="86"/>
      <c r="T33" s="216"/>
      <c r="U33" s="86"/>
      <c r="V33" s="86"/>
      <c r="W33" s="216"/>
    </row>
    <row r="34" spans="1:23" ht="18.75">
      <c r="A34" s="915">
        <v>2004</v>
      </c>
      <c r="B34" s="120" t="s">
        <v>591</v>
      </c>
      <c r="C34" s="86">
        <v>2616.361636</v>
      </c>
      <c r="D34" s="86">
        <v>50.88836400000002</v>
      </c>
      <c r="E34" s="216">
        <v>2667.25</v>
      </c>
      <c r="F34" s="916"/>
      <c r="G34" s="458">
        <v>3920.7927027600003</v>
      </c>
      <c r="H34" s="458">
        <v>56.54729724000003</v>
      </c>
      <c r="I34" s="216">
        <v>3977.34</v>
      </c>
      <c r="J34" s="86">
        <v>6537.15433876</v>
      </c>
      <c r="K34" s="86">
        <v>107.43566124000004</v>
      </c>
      <c r="L34" s="216">
        <v>6644.59</v>
      </c>
      <c r="M34" s="216"/>
      <c r="N34" s="86">
        <v>1822.4779887400002</v>
      </c>
      <c r="O34" s="86">
        <v>30.952011260000003</v>
      </c>
      <c r="P34" s="216">
        <v>1853.43</v>
      </c>
      <c r="Q34" s="332"/>
      <c r="R34" s="86">
        <v>888.745873</v>
      </c>
      <c r="S34" s="86">
        <v>12.304127000000003</v>
      </c>
      <c r="T34" s="216">
        <v>901.05</v>
      </c>
      <c r="U34" s="86">
        <v>9248.378200500001</v>
      </c>
      <c r="V34" s="86">
        <v>150.69179950000003</v>
      </c>
      <c r="W34" s="216">
        <v>9399.07</v>
      </c>
    </row>
    <row r="35" spans="1:23" ht="18.75">
      <c r="A35" s="915"/>
      <c r="B35" s="120" t="s">
        <v>592</v>
      </c>
      <c r="C35" s="86">
        <v>2112.7961402</v>
      </c>
      <c r="D35" s="86">
        <v>34.4338598</v>
      </c>
      <c r="E35" s="216">
        <v>2147.23</v>
      </c>
      <c r="F35" s="916"/>
      <c r="G35" s="458">
        <v>3687.2280907599998</v>
      </c>
      <c r="H35" s="458">
        <v>55.39190924000006</v>
      </c>
      <c r="I35" s="916">
        <v>3742.62</v>
      </c>
      <c r="J35" s="458">
        <v>5800.02423096</v>
      </c>
      <c r="K35" s="86">
        <v>89.82576904000007</v>
      </c>
      <c r="L35" s="216">
        <v>5889.85</v>
      </c>
      <c r="M35" s="216"/>
      <c r="N35" s="86">
        <v>1995.5240721199998</v>
      </c>
      <c r="O35" s="86">
        <v>27.268198780000017</v>
      </c>
      <c r="P35" s="216">
        <v>2022.7922708999997</v>
      </c>
      <c r="Q35" s="216"/>
      <c r="R35" s="86">
        <v>982.5378876999999</v>
      </c>
      <c r="S35" s="86">
        <v>15.69211230000002</v>
      </c>
      <c r="T35" s="216">
        <v>998.23</v>
      </c>
      <c r="U35" s="86">
        <v>8778.086190779999</v>
      </c>
      <c r="V35" s="86">
        <v>132.78608012000012</v>
      </c>
      <c r="W35" s="216">
        <v>8910.8722709</v>
      </c>
    </row>
    <row r="36" spans="1:23" ht="18.75">
      <c r="A36" s="915"/>
      <c r="B36" s="329" t="s">
        <v>593</v>
      </c>
      <c r="C36" s="86">
        <v>2360.5747166399997</v>
      </c>
      <c r="D36" s="86">
        <v>41.13528336000015</v>
      </c>
      <c r="E36" s="216">
        <v>2401.71</v>
      </c>
      <c r="F36" s="921"/>
      <c r="G36" s="458">
        <v>3557.4758902</v>
      </c>
      <c r="H36" s="458">
        <v>43.33410980000001</v>
      </c>
      <c r="I36" s="916">
        <v>3600.81</v>
      </c>
      <c r="J36" s="458">
        <v>5918.050606839999</v>
      </c>
      <c r="K36" s="458">
        <v>84.46939316000015</v>
      </c>
      <c r="L36" s="216">
        <v>6002.52</v>
      </c>
      <c r="M36" s="922"/>
      <c r="N36" s="86">
        <v>1762.93963544</v>
      </c>
      <c r="O36" s="86">
        <v>26.110364560000047</v>
      </c>
      <c r="P36" s="216">
        <v>1789.05</v>
      </c>
      <c r="Q36" s="922"/>
      <c r="R36" s="86">
        <v>891.57317848</v>
      </c>
      <c r="S36" s="86">
        <v>14.276821520000041</v>
      </c>
      <c r="T36" s="216">
        <v>905.85</v>
      </c>
      <c r="U36" s="86">
        <v>8572.563420759998</v>
      </c>
      <c r="V36" s="86">
        <v>124.85657924000024</v>
      </c>
      <c r="W36" s="216">
        <v>8697.42</v>
      </c>
    </row>
    <row r="37" spans="1:23" ht="21">
      <c r="A37" s="915"/>
      <c r="B37" s="923" t="s">
        <v>266</v>
      </c>
      <c r="C37" s="86">
        <v>2702.4421966000004</v>
      </c>
      <c r="D37" s="86">
        <v>52.95780339999996</v>
      </c>
      <c r="E37" s="216">
        <v>2755.4</v>
      </c>
      <c r="F37" s="551"/>
      <c r="G37" s="458">
        <v>3289.0800952299996</v>
      </c>
      <c r="H37" s="458">
        <v>44.01990477000005</v>
      </c>
      <c r="I37" s="916">
        <v>3333.1</v>
      </c>
      <c r="J37" s="458">
        <v>5991.5222918300005</v>
      </c>
      <c r="K37" s="458">
        <v>96.97770817000001</v>
      </c>
      <c r="L37" s="916">
        <v>6088.5</v>
      </c>
      <c r="M37" s="332"/>
      <c r="N37" s="86">
        <v>1658.7576809</v>
      </c>
      <c r="O37" s="86">
        <v>25.362319100000004</v>
      </c>
      <c r="P37" s="216">
        <v>1684.12</v>
      </c>
      <c r="Q37" s="332"/>
      <c r="R37" s="86">
        <v>1461.36426792</v>
      </c>
      <c r="S37" s="86">
        <v>27.00573208000001</v>
      </c>
      <c r="T37" s="216">
        <v>1488.37</v>
      </c>
      <c r="U37" s="86">
        <v>9111.644240650001</v>
      </c>
      <c r="V37" s="86">
        <v>149.34575935000004</v>
      </c>
      <c r="W37" s="216">
        <v>9260.99</v>
      </c>
    </row>
    <row r="38" spans="1:23" ht="18.75">
      <c r="A38" s="915"/>
      <c r="B38" s="329" t="s">
        <v>595</v>
      </c>
      <c r="C38" s="86">
        <v>3717.9973427399996</v>
      </c>
      <c r="D38" s="86">
        <v>63.852657260000065</v>
      </c>
      <c r="E38" s="216">
        <v>3781.85</v>
      </c>
      <c r="F38" s="551"/>
      <c r="G38" s="455">
        <v>3277.1690189399997</v>
      </c>
      <c r="H38" s="458">
        <v>49.200981060000075</v>
      </c>
      <c r="I38" s="924">
        <v>3326.37</v>
      </c>
      <c r="J38" s="458">
        <v>6995.16636168</v>
      </c>
      <c r="K38" s="458">
        <v>113.05363832000015</v>
      </c>
      <c r="L38" s="916">
        <v>7108.22</v>
      </c>
      <c r="M38" s="332"/>
      <c r="N38" s="458">
        <v>1511.40045676</v>
      </c>
      <c r="O38" s="86">
        <v>16.76954324000004</v>
      </c>
      <c r="P38" s="216">
        <v>1528.17</v>
      </c>
      <c r="Q38" s="332"/>
      <c r="R38" s="86">
        <v>1411.7686841</v>
      </c>
      <c r="S38" s="86">
        <v>25.011315900000042</v>
      </c>
      <c r="T38" s="216">
        <v>1436.78</v>
      </c>
      <c r="U38" s="86">
        <v>9918.33550254</v>
      </c>
      <c r="V38" s="86">
        <v>154.83449746000025</v>
      </c>
      <c r="W38" s="216">
        <v>10073.17</v>
      </c>
    </row>
    <row r="39" spans="1:23" ht="18.75">
      <c r="A39" s="915"/>
      <c r="B39" s="120" t="s">
        <v>596</v>
      </c>
      <c r="C39" s="86">
        <v>2499.1833266999997</v>
      </c>
      <c r="D39" s="86">
        <v>37.756673299999974</v>
      </c>
      <c r="E39" s="216">
        <v>2536.94</v>
      </c>
      <c r="F39" s="921"/>
      <c r="G39" s="458">
        <v>3506.0323758000004</v>
      </c>
      <c r="H39" s="458">
        <v>50.18762419999999</v>
      </c>
      <c r="I39" s="916">
        <v>3556.22</v>
      </c>
      <c r="J39" s="458">
        <v>6005.2157025</v>
      </c>
      <c r="K39" s="458">
        <v>87.94429749999996</v>
      </c>
      <c r="L39" s="916">
        <v>6093.16</v>
      </c>
      <c r="M39" s="922"/>
      <c r="N39" s="458">
        <v>1422.09979468</v>
      </c>
      <c r="O39" s="86">
        <v>20.400205319999998</v>
      </c>
      <c r="P39" s="916">
        <v>1442.5</v>
      </c>
      <c r="Q39" s="922"/>
      <c r="R39" s="86">
        <v>1757.0579498</v>
      </c>
      <c r="S39" s="86">
        <v>28.232050199999993</v>
      </c>
      <c r="T39" s="216">
        <v>1785.29</v>
      </c>
      <c r="U39" s="86">
        <v>9184.37344698</v>
      </c>
      <c r="V39" s="86">
        <v>136.57655301999995</v>
      </c>
      <c r="W39" s="216">
        <v>9320.95</v>
      </c>
    </row>
    <row r="40" spans="1:23" ht="18.75">
      <c r="A40" s="332"/>
      <c r="B40" s="120" t="s">
        <v>597</v>
      </c>
      <c r="C40" s="86">
        <v>2337.0706112</v>
      </c>
      <c r="D40" s="86">
        <v>35.809388800000086</v>
      </c>
      <c r="E40" s="216">
        <v>2372.88</v>
      </c>
      <c r="F40" s="551"/>
      <c r="G40" s="458">
        <v>3891.29169818</v>
      </c>
      <c r="H40" s="458">
        <v>60.7083018200001</v>
      </c>
      <c r="I40" s="216">
        <v>3952</v>
      </c>
      <c r="J40" s="86">
        <v>6228.36230938</v>
      </c>
      <c r="K40" s="86">
        <v>96.5176906200002</v>
      </c>
      <c r="L40" s="216">
        <v>6324.88</v>
      </c>
      <c r="M40" s="332"/>
      <c r="N40" s="86">
        <v>1225.0384072999998</v>
      </c>
      <c r="O40" s="86">
        <v>19.381592700000056</v>
      </c>
      <c r="P40" s="216">
        <v>1244.42</v>
      </c>
      <c r="Q40" s="332"/>
      <c r="R40" s="86">
        <v>1787.8865916399998</v>
      </c>
      <c r="S40" s="86">
        <v>30.193408360000035</v>
      </c>
      <c r="T40" s="216">
        <v>1818.08</v>
      </c>
      <c r="U40" s="86">
        <v>9241.28730832</v>
      </c>
      <c r="V40" s="86">
        <v>146.09269168000029</v>
      </c>
      <c r="W40" s="216">
        <v>9387.38</v>
      </c>
    </row>
    <row r="41" spans="1:23" ht="18.75">
      <c r="A41" s="332"/>
      <c r="B41" s="120" t="s">
        <v>598</v>
      </c>
      <c r="C41" s="86">
        <v>2654.2230763</v>
      </c>
      <c r="D41" s="86">
        <v>42.96692370000004</v>
      </c>
      <c r="E41" s="216">
        <v>2697.19</v>
      </c>
      <c r="F41" s="551"/>
      <c r="G41" s="458">
        <v>3889.2162669399995</v>
      </c>
      <c r="H41" s="86">
        <v>58.17373306000011</v>
      </c>
      <c r="I41" s="216">
        <v>3947.39</v>
      </c>
      <c r="J41" s="86">
        <v>6543.439343239999</v>
      </c>
      <c r="K41" s="86">
        <v>101.14065676000016</v>
      </c>
      <c r="L41" s="216">
        <v>6644.58</v>
      </c>
      <c r="M41" s="332"/>
      <c r="N41" s="86">
        <v>1116.4617800800002</v>
      </c>
      <c r="O41" s="86">
        <v>11.57821992000002</v>
      </c>
      <c r="P41" s="216">
        <v>1128.04</v>
      </c>
      <c r="Q41" s="332"/>
      <c r="R41" s="86">
        <v>1795.3817272399997</v>
      </c>
      <c r="S41" s="86">
        <v>23.85827276000004</v>
      </c>
      <c r="T41" s="216">
        <v>1819.24</v>
      </c>
      <c r="U41" s="86">
        <v>9455.28285056</v>
      </c>
      <c r="V41" s="86">
        <v>136.57714944000023</v>
      </c>
      <c r="W41" s="216">
        <v>9591.86</v>
      </c>
    </row>
    <row r="42" spans="1:23" ht="18.75">
      <c r="A42" s="332"/>
      <c r="B42" s="120" t="s">
        <v>599</v>
      </c>
      <c r="C42" s="86">
        <v>2323.0991582</v>
      </c>
      <c r="D42" s="86">
        <v>33.13084179999998</v>
      </c>
      <c r="E42" s="216">
        <v>2356.23</v>
      </c>
      <c r="F42" s="540"/>
      <c r="G42" s="458">
        <v>4220.3483599599995</v>
      </c>
      <c r="H42" s="86">
        <v>57.12164003999997</v>
      </c>
      <c r="I42" s="216">
        <v>4277.47</v>
      </c>
      <c r="J42" s="86">
        <v>6543.447518159999</v>
      </c>
      <c r="K42" s="86">
        <v>90.25248183999994</v>
      </c>
      <c r="L42" s="216">
        <v>6633.7</v>
      </c>
      <c r="M42" s="332"/>
      <c r="N42" s="86">
        <v>874.56955578</v>
      </c>
      <c r="O42" s="86">
        <v>13.400444220000002</v>
      </c>
      <c r="P42" s="216">
        <v>887.97</v>
      </c>
      <c r="Q42" s="332"/>
      <c r="R42" s="86">
        <v>1789.67538002</v>
      </c>
      <c r="S42" s="86">
        <v>27.444619979999974</v>
      </c>
      <c r="T42" s="216">
        <v>1817.12</v>
      </c>
      <c r="U42" s="86">
        <v>9207.692453959999</v>
      </c>
      <c r="V42" s="86">
        <v>131.0975460399999</v>
      </c>
      <c r="W42" s="216">
        <v>9338.79</v>
      </c>
    </row>
    <row r="43" spans="1:23" ht="18.75">
      <c r="A43" s="332"/>
      <c r="B43" s="120" t="s">
        <v>600</v>
      </c>
      <c r="C43" s="86">
        <v>2288.4502427999996</v>
      </c>
      <c r="D43" s="86">
        <v>30.63975720000003</v>
      </c>
      <c r="E43" s="216">
        <v>2319.09</v>
      </c>
      <c r="F43" s="916"/>
      <c r="G43" s="458">
        <v>4252.83141672</v>
      </c>
      <c r="H43" s="458">
        <v>67.09858328000011</v>
      </c>
      <c r="I43" s="916">
        <v>4319.93</v>
      </c>
      <c r="J43" s="86">
        <v>6541.281659519999</v>
      </c>
      <c r="K43" s="86">
        <v>97.73834048000015</v>
      </c>
      <c r="L43" s="216">
        <v>6639.02</v>
      </c>
      <c r="M43" s="216"/>
      <c r="N43" s="86">
        <v>971.4759340000002</v>
      </c>
      <c r="O43" s="86">
        <v>16.754066000000016</v>
      </c>
      <c r="P43" s="216">
        <v>988.23</v>
      </c>
      <c r="Q43" s="216"/>
      <c r="R43" s="86">
        <v>1851.9239887599997</v>
      </c>
      <c r="S43" s="86">
        <v>31.50601124000007</v>
      </c>
      <c r="T43" s="216">
        <v>1883.43</v>
      </c>
      <c r="U43" s="86">
        <v>9364.681582279998</v>
      </c>
      <c r="V43" s="86">
        <v>145.99841772000025</v>
      </c>
      <c r="W43" s="216">
        <v>9510.68</v>
      </c>
    </row>
    <row r="44" spans="1:23" ht="18.75">
      <c r="A44" s="332"/>
      <c r="B44" s="120" t="s">
        <v>601</v>
      </c>
      <c r="C44" s="86">
        <v>2353.5013965499998</v>
      </c>
      <c r="D44" s="86">
        <v>34.31860345</v>
      </c>
      <c r="E44" s="216">
        <v>2387.82</v>
      </c>
      <c r="F44" s="551"/>
      <c r="G44" s="458">
        <v>4099.6262993</v>
      </c>
      <c r="H44" s="458">
        <v>53.733700699999936</v>
      </c>
      <c r="I44" s="916">
        <v>4153.36</v>
      </c>
      <c r="J44" s="458">
        <v>6453.12769585</v>
      </c>
      <c r="K44" s="86">
        <v>88.05230414999994</v>
      </c>
      <c r="L44" s="216">
        <v>6541.18</v>
      </c>
      <c r="M44" s="332"/>
      <c r="N44" s="86">
        <v>975.32004135</v>
      </c>
      <c r="O44" s="86">
        <v>10.779958650000001</v>
      </c>
      <c r="P44" s="216">
        <v>986.1</v>
      </c>
      <c r="Q44" s="332"/>
      <c r="R44" s="86">
        <v>2093.0691080499996</v>
      </c>
      <c r="S44" s="86">
        <v>25.92089194999999</v>
      </c>
      <c r="T44" s="216">
        <v>2118.99</v>
      </c>
      <c r="U44" s="86">
        <v>9521.51684525</v>
      </c>
      <c r="V44" s="86">
        <v>124.75315474999994</v>
      </c>
      <c r="W44" s="216">
        <v>9646.27</v>
      </c>
    </row>
    <row r="45" spans="1:23" ht="18.75">
      <c r="A45" s="332"/>
      <c r="B45" s="120" t="s">
        <v>590</v>
      </c>
      <c r="C45" s="86">
        <v>2949.9311401800005</v>
      </c>
      <c r="D45" s="86">
        <v>34.87885982000005</v>
      </c>
      <c r="E45" s="216">
        <v>2984.81</v>
      </c>
      <c r="F45" s="551"/>
      <c r="G45" s="86">
        <v>3676.395132687</v>
      </c>
      <c r="H45" s="86">
        <v>37.420797312999994</v>
      </c>
      <c r="I45" s="216">
        <v>3713.81593</v>
      </c>
      <c r="J45" s="86">
        <v>6626.326272867001</v>
      </c>
      <c r="K45" s="86">
        <v>72.29965713300004</v>
      </c>
      <c r="L45" s="216">
        <v>6698.625930000001</v>
      </c>
      <c r="M45" s="332"/>
      <c r="N45" s="86">
        <v>1008.2979871199999</v>
      </c>
      <c r="O45" s="86">
        <v>6.992012880000029</v>
      </c>
      <c r="P45" s="216">
        <v>1015.29</v>
      </c>
      <c r="Q45" s="332"/>
      <c r="R45" s="86">
        <v>2014.6475143129999</v>
      </c>
      <c r="S45" s="86">
        <v>26.65655568699997</v>
      </c>
      <c r="T45" s="216">
        <v>2041.30407</v>
      </c>
      <c r="U45" s="86">
        <v>9649.2717743</v>
      </c>
      <c r="V45" s="86">
        <v>105.94822570000004</v>
      </c>
      <c r="W45" s="216">
        <v>9755.22</v>
      </c>
    </row>
    <row r="46" spans="1:23" ht="18.75">
      <c r="A46" s="332"/>
      <c r="B46" s="120"/>
      <c r="C46" s="86"/>
      <c r="D46" s="86"/>
      <c r="E46" s="216"/>
      <c r="F46" s="551"/>
      <c r="G46" s="86"/>
      <c r="H46" s="86"/>
      <c r="I46" s="216"/>
      <c r="J46" s="86"/>
      <c r="K46" s="86"/>
      <c r="L46" s="216"/>
      <c r="M46" s="332"/>
      <c r="N46" s="86"/>
      <c r="O46" s="86"/>
      <c r="P46" s="216"/>
      <c r="Q46" s="332"/>
      <c r="R46" s="86"/>
      <c r="S46" s="86"/>
      <c r="T46" s="216"/>
      <c r="U46" s="86"/>
      <c r="V46" s="86"/>
      <c r="W46" s="216"/>
    </row>
    <row r="47" spans="1:23" ht="18.75">
      <c r="A47" s="915">
        <v>2005</v>
      </c>
      <c r="B47" s="120" t="s">
        <v>591</v>
      </c>
      <c r="C47" s="86">
        <v>3246.1358744</v>
      </c>
      <c r="D47" s="86">
        <v>28.77412559999992</v>
      </c>
      <c r="E47" s="216">
        <v>3274.91</v>
      </c>
      <c r="F47" s="551"/>
      <c r="G47" s="455">
        <v>3808.1737404725004</v>
      </c>
      <c r="H47" s="220">
        <v>43.51218952749996</v>
      </c>
      <c r="I47" s="221">
        <v>3851.6859300000006</v>
      </c>
      <c r="J47" s="220">
        <v>7054.3096148725</v>
      </c>
      <c r="K47" s="220">
        <v>72.28631512749988</v>
      </c>
      <c r="L47" s="221">
        <v>7126.5959299999995</v>
      </c>
      <c r="M47" s="332"/>
      <c r="N47" s="220">
        <v>1099.11404258</v>
      </c>
      <c r="O47" s="272">
        <v>17.375957420000002</v>
      </c>
      <c r="P47" s="221">
        <v>1116.49</v>
      </c>
      <c r="Q47" s="332"/>
      <c r="R47" s="220">
        <v>1927.7580520274996</v>
      </c>
      <c r="S47" s="220">
        <v>29.816017972499946</v>
      </c>
      <c r="T47" s="221">
        <v>1957.5740699999997</v>
      </c>
      <c r="U47" s="220">
        <v>10081.181709479999</v>
      </c>
      <c r="V47" s="220">
        <v>119.47829051999983</v>
      </c>
      <c r="W47" s="221">
        <v>10200.66</v>
      </c>
    </row>
    <row r="48" spans="1:23" ht="18.75">
      <c r="A48" s="915"/>
      <c r="B48" s="120" t="s">
        <v>592</v>
      </c>
      <c r="C48" s="86">
        <v>3308.7664815900002</v>
      </c>
      <c r="D48" s="86">
        <v>42.70351841000001</v>
      </c>
      <c r="E48" s="216">
        <v>3351.47</v>
      </c>
      <c r="F48" s="551"/>
      <c r="G48" s="455">
        <v>4350.736760229999</v>
      </c>
      <c r="H48" s="455">
        <v>54.903239770000035</v>
      </c>
      <c r="I48" s="221">
        <v>4405.64</v>
      </c>
      <c r="J48" s="220">
        <v>7659.503241819999</v>
      </c>
      <c r="K48" s="220">
        <v>97.60675818000004</v>
      </c>
      <c r="L48" s="216">
        <v>7757.11</v>
      </c>
      <c r="M48" s="332"/>
      <c r="N48" s="220">
        <v>1291.69876724</v>
      </c>
      <c r="O48" s="272">
        <v>18.261232760000002</v>
      </c>
      <c r="P48" s="221">
        <v>1309.96</v>
      </c>
      <c r="Q48" s="332"/>
      <c r="R48" s="220">
        <v>2047.9109274</v>
      </c>
      <c r="S48" s="220">
        <v>24.33907259999998</v>
      </c>
      <c r="T48" s="221">
        <v>2072.25</v>
      </c>
      <c r="U48" s="220">
        <v>10999.112936459998</v>
      </c>
      <c r="V48" s="220">
        <v>140.20706354000004</v>
      </c>
      <c r="W48" s="221">
        <v>11139.32</v>
      </c>
    </row>
    <row r="49" spans="1:23" ht="18.75">
      <c r="A49" s="915"/>
      <c r="B49" s="329" t="s">
        <v>593</v>
      </c>
      <c r="C49" s="86">
        <v>2851.63621421</v>
      </c>
      <c r="D49" s="86">
        <v>25.253785790000013</v>
      </c>
      <c r="E49" s="216">
        <v>2876.89</v>
      </c>
      <c r="F49" s="916"/>
      <c r="G49" s="458">
        <v>4363.10583823</v>
      </c>
      <c r="H49" s="458">
        <v>35.71416177000009</v>
      </c>
      <c r="I49" s="916">
        <v>4398.82</v>
      </c>
      <c r="J49" s="86">
        <v>7214.74205244</v>
      </c>
      <c r="K49" s="86">
        <v>60.9679475600001</v>
      </c>
      <c r="L49" s="216">
        <v>7275.71</v>
      </c>
      <c r="M49" s="216"/>
      <c r="N49" s="86">
        <v>1275.25192483</v>
      </c>
      <c r="O49" s="86">
        <v>9.898075170000004</v>
      </c>
      <c r="P49" s="216">
        <v>1285.15</v>
      </c>
      <c r="Q49" s="216"/>
      <c r="R49" s="86">
        <v>2041.9905907700002</v>
      </c>
      <c r="S49" s="86">
        <v>13.909409230000009</v>
      </c>
      <c r="T49" s="216">
        <v>2055.9</v>
      </c>
      <c r="U49" s="86">
        <v>10531.98456804</v>
      </c>
      <c r="V49" s="86">
        <v>84.7754319600001</v>
      </c>
      <c r="W49" s="216">
        <v>10616.76</v>
      </c>
    </row>
    <row r="50" spans="1:23" ht="18.75">
      <c r="A50" s="332"/>
      <c r="B50" s="329" t="s">
        <v>594</v>
      </c>
      <c r="C50" s="86">
        <v>4967.5505751</v>
      </c>
      <c r="D50" s="86">
        <v>24.429424899999947</v>
      </c>
      <c r="E50" s="216">
        <v>4991.98</v>
      </c>
      <c r="F50" s="551"/>
      <c r="G50" s="458">
        <v>3527.1738593999994</v>
      </c>
      <c r="H50" s="86">
        <v>22.276140599999817</v>
      </c>
      <c r="I50" s="216">
        <v>3549.45</v>
      </c>
      <c r="J50" s="86">
        <v>8494.7244345</v>
      </c>
      <c r="K50" s="86">
        <v>46.705565499999764</v>
      </c>
      <c r="L50" s="216">
        <v>8541.43</v>
      </c>
      <c r="M50" s="332"/>
      <c r="N50" s="86">
        <v>955.7557464</v>
      </c>
      <c r="O50" s="86">
        <v>6.534253599999964</v>
      </c>
      <c r="P50" s="216">
        <v>962.29</v>
      </c>
      <c r="Q50" s="332"/>
      <c r="R50" s="86">
        <v>1439.7144296000001</v>
      </c>
      <c r="S50" s="86">
        <v>10.075570399999945</v>
      </c>
      <c r="T50" s="216">
        <v>1449.79</v>
      </c>
      <c r="U50" s="86">
        <v>10890.1946105</v>
      </c>
      <c r="V50" s="86">
        <v>63.315389499999675</v>
      </c>
      <c r="W50" s="216">
        <v>10953.51</v>
      </c>
    </row>
    <row r="51" spans="1:23" ht="18.75">
      <c r="A51" s="332"/>
      <c r="B51" s="329" t="s">
        <v>595</v>
      </c>
      <c r="C51" s="86">
        <v>3480.2780024099998</v>
      </c>
      <c r="D51" s="86">
        <v>16.908997590000002</v>
      </c>
      <c r="E51" s="216">
        <v>3497.187</v>
      </c>
      <c r="F51" s="551"/>
      <c r="G51" s="458">
        <v>4527.81321503</v>
      </c>
      <c r="H51" s="86">
        <v>24.329784969999885</v>
      </c>
      <c r="I51" s="216">
        <v>4552.143</v>
      </c>
      <c r="J51" s="86">
        <v>8008.09121744</v>
      </c>
      <c r="K51" s="86">
        <v>41.23878255999989</v>
      </c>
      <c r="L51" s="216">
        <v>8049.33</v>
      </c>
      <c r="M51" s="332"/>
      <c r="N51" s="86">
        <v>1113.26262565</v>
      </c>
      <c r="O51" s="86">
        <v>7.457374349999974</v>
      </c>
      <c r="P51" s="216">
        <v>1120.72</v>
      </c>
      <c r="Q51" s="332"/>
      <c r="R51" s="86">
        <v>2081.32608037</v>
      </c>
      <c r="S51" s="86">
        <v>14.11391962999992</v>
      </c>
      <c r="T51" s="216">
        <v>2095.44</v>
      </c>
      <c r="U51" s="86">
        <v>11202.67992346</v>
      </c>
      <c r="V51" s="86">
        <v>62.810076539999784</v>
      </c>
      <c r="W51" s="216">
        <v>11265.49</v>
      </c>
    </row>
    <row r="52" spans="1:23" ht="18.75">
      <c r="A52" s="332"/>
      <c r="B52" s="329" t="s">
        <v>596</v>
      </c>
      <c r="C52" s="86">
        <v>3924.6956329100003</v>
      </c>
      <c r="D52" s="86">
        <v>19.341367089999938</v>
      </c>
      <c r="E52" s="216">
        <v>3944.0370000000003</v>
      </c>
      <c r="F52" s="551"/>
      <c r="G52" s="458">
        <v>4855.21824249</v>
      </c>
      <c r="H52" s="86">
        <v>38.644757510000005</v>
      </c>
      <c r="I52" s="216">
        <v>4893.863</v>
      </c>
      <c r="J52" s="86">
        <v>8779.913875400001</v>
      </c>
      <c r="K52" s="86">
        <v>57.98612459999994</v>
      </c>
      <c r="L52" s="216">
        <v>8837.9</v>
      </c>
      <c r="M52" s="332"/>
      <c r="N52" s="86">
        <v>1312.0043231999998</v>
      </c>
      <c r="O52" s="86">
        <v>8.045676800000019</v>
      </c>
      <c r="P52" s="221">
        <v>1320.05</v>
      </c>
      <c r="Q52" s="332"/>
      <c r="R52" s="86">
        <v>2103.53319492</v>
      </c>
      <c r="S52" s="86">
        <v>19.816805080000044</v>
      </c>
      <c r="T52" s="216">
        <v>2123.35</v>
      </c>
      <c r="U52" s="86">
        <v>12195.451393520001</v>
      </c>
      <c r="V52" s="86">
        <v>85.84860648</v>
      </c>
      <c r="W52" s="216">
        <v>12281.3</v>
      </c>
    </row>
    <row r="53" spans="1:23" ht="18.75">
      <c r="A53" s="332"/>
      <c r="B53" s="329" t="s">
        <v>597</v>
      </c>
      <c r="C53" s="86">
        <v>3734.962369391</v>
      </c>
      <c r="D53" s="86">
        <v>14.994630609000001</v>
      </c>
      <c r="E53" s="216">
        <v>3749.957</v>
      </c>
      <c r="F53" s="551"/>
      <c r="G53" s="458">
        <v>5076.189452108999</v>
      </c>
      <c r="H53" s="86">
        <v>32.763547890999995</v>
      </c>
      <c r="I53" s="216">
        <v>5108.952999999999</v>
      </c>
      <c r="J53" s="86">
        <v>8811.1518215</v>
      </c>
      <c r="K53" s="86">
        <v>47.7581785</v>
      </c>
      <c r="L53" s="216">
        <v>8858.91</v>
      </c>
      <c r="M53" s="332"/>
      <c r="N53" s="86">
        <v>1349.7093615500003</v>
      </c>
      <c r="O53" s="86">
        <v>6.440638449999973</v>
      </c>
      <c r="P53" s="216">
        <v>1356.15</v>
      </c>
      <c r="Q53" s="332"/>
      <c r="R53" s="86">
        <v>2175.7961284499997</v>
      </c>
      <c r="S53" s="86">
        <v>13.973871549999954</v>
      </c>
      <c r="T53" s="216">
        <v>2189.77</v>
      </c>
      <c r="U53" s="86">
        <v>12336.6573115</v>
      </c>
      <c r="V53" s="86">
        <v>68.17268849999992</v>
      </c>
      <c r="W53" s="216">
        <v>12404.83</v>
      </c>
    </row>
    <row r="54" spans="1:23" ht="18.75">
      <c r="A54" s="332"/>
      <c r="B54" s="329" t="s">
        <v>598</v>
      </c>
      <c r="C54" s="86">
        <v>4081.63529732</v>
      </c>
      <c r="D54" s="86">
        <v>14.914702679999829</v>
      </c>
      <c r="E54" s="216">
        <v>4096.55</v>
      </c>
      <c r="F54" s="551"/>
      <c r="G54" s="458">
        <v>4513.84849868</v>
      </c>
      <c r="H54" s="86">
        <v>27.16150131999998</v>
      </c>
      <c r="I54" s="216">
        <v>4541.01</v>
      </c>
      <c r="J54" s="86">
        <v>8595.483796</v>
      </c>
      <c r="K54" s="86">
        <v>42.07620399999981</v>
      </c>
      <c r="L54" s="216">
        <v>8637.56</v>
      </c>
      <c r="M54" s="332"/>
      <c r="N54" s="86">
        <v>1207.84004396</v>
      </c>
      <c r="O54" s="86">
        <v>3.579956039999947</v>
      </c>
      <c r="P54" s="216">
        <v>1211.42</v>
      </c>
      <c r="Q54" s="332"/>
      <c r="R54" s="86">
        <v>2599.5742490600005</v>
      </c>
      <c r="S54" s="86">
        <v>14.65575093999983</v>
      </c>
      <c r="T54" s="216">
        <v>2614.23</v>
      </c>
      <c r="U54" s="86">
        <v>12402.898089020002</v>
      </c>
      <c r="V54" s="86">
        <v>60.311910979999595</v>
      </c>
      <c r="W54" s="216">
        <v>12463.21</v>
      </c>
    </row>
    <row r="55" spans="1:23" ht="18.75">
      <c r="A55" s="332"/>
      <c r="B55" s="329" t="s">
        <v>599</v>
      </c>
      <c r="C55" s="86">
        <v>3953.4025746400002</v>
      </c>
      <c r="D55" s="86">
        <v>13.647425359999984</v>
      </c>
      <c r="E55" s="216">
        <v>3967.05</v>
      </c>
      <c r="F55" s="551"/>
      <c r="G55" s="458">
        <v>4148.4676501</v>
      </c>
      <c r="H55" s="86">
        <v>22.022349899999952</v>
      </c>
      <c r="I55" s="216">
        <v>4170.49</v>
      </c>
      <c r="J55" s="86">
        <v>8101.870224740001</v>
      </c>
      <c r="K55" s="86">
        <v>35.66977525999994</v>
      </c>
      <c r="L55" s="216">
        <v>8137.54</v>
      </c>
      <c r="M55" s="332"/>
      <c r="N55" s="86">
        <v>1266.3139966999997</v>
      </c>
      <c r="O55" s="86">
        <v>4.496003299999989</v>
      </c>
      <c r="P55" s="216">
        <v>1270.81</v>
      </c>
      <c r="Q55" s="332"/>
      <c r="R55" s="86">
        <v>2111.8431006</v>
      </c>
      <c r="S55" s="86">
        <v>20.99689939999996</v>
      </c>
      <c r="T55" s="216">
        <v>2132.84</v>
      </c>
      <c r="U55" s="86">
        <v>11480.027322040001</v>
      </c>
      <c r="V55" s="86">
        <v>61.16267795999989</v>
      </c>
      <c r="W55" s="216">
        <v>11541.19</v>
      </c>
    </row>
    <row r="56" spans="1:23" ht="18.75">
      <c r="A56" s="332"/>
      <c r="B56" s="120" t="s">
        <v>600</v>
      </c>
      <c r="C56" s="86">
        <v>4103.70789198</v>
      </c>
      <c r="D56" s="86">
        <v>10.752108019999973</v>
      </c>
      <c r="E56" s="216">
        <v>4114.46</v>
      </c>
      <c r="F56" s="916"/>
      <c r="G56" s="458">
        <v>4217.16743958</v>
      </c>
      <c r="H56" s="458">
        <v>16.68256042000005</v>
      </c>
      <c r="I56" s="216">
        <v>4233.85</v>
      </c>
      <c r="J56" s="86">
        <v>8320.87533156</v>
      </c>
      <c r="K56" s="86">
        <v>27.434668440000024</v>
      </c>
      <c r="L56" s="216">
        <v>8348.31</v>
      </c>
      <c r="M56" s="216"/>
      <c r="N56" s="86">
        <v>1318.830977</v>
      </c>
      <c r="O56" s="86">
        <v>3.1390230000000297</v>
      </c>
      <c r="P56" s="216">
        <v>1321.97</v>
      </c>
      <c r="Q56" s="216"/>
      <c r="R56" s="86">
        <v>2713.0776412799996</v>
      </c>
      <c r="S56" s="86">
        <v>17.292358720000117</v>
      </c>
      <c r="T56" s="216">
        <v>2730.37</v>
      </c>
      <c r="U56" s="86">
        <v>12352.783949839999</v>
      </c>
      <c r="V56" s="86">
        <v>47.86605016000017</v>
      </c>
      <c r="W56" s="216">
        <v>12400.65</v>
      </c>
    </row>
    <row r="57" spans="1:23" ht="18.75">
      <c r="A57" s="332"/>
      <c r="B57" s="120" t="s">
        <v>601</v>
      </c>
      <c r="C57" s="86">
        <v>4130.28499204</v>
      </c>
      <c r="D57" s="86">
        <v>20.265007959999803</v>
      </c>
      <c r="E57" s="216">
        <v>4150.55</v>
      </c>
      <c r="F57" s="551"/>
      <c r="G57" s="458">
        <v>4410.5225077</v>
      </c>
      <c r="H57" s="458">
        <v>27.597492299999804</v>
      </c>
      <c r="I57" s="916">
        <v>4438.12</v>
      </c>
      <c r="J57" s="86">
        <v>8540.80749974</v>
      </c>
      <c r="K57" s="86">
        <v>47.86250025999961</v>
      </c>
      <c r="L57" s="216">
        <v>8588.67</v>
      </c>
      <c r="M57" s="332"/>
      <c r="N57" s="86">
        <v>1476.6234000300003</v>
      </c>
      <c r="O57" s="86">
        <v>5.326599969999925</v>
      </c>
      <c r="P57" s="216">
        <v>1481.95</v>
      </c>
      <c r="Q57" s="332"/>
      <c r="R57" s="86">
        <v>2654.4763667800003</v>
      </c>
      <c r="S57" s="86">
        <v>15.42363321999991</v>
      </c>
      <c r="T57" s="216">
        <v>2669.9</v>
      </c>
      <c r="U57" s="86">
        <v>12671.90726655</v>
      </c>
      <c r="V57" s="86">
        <v>68.61273344999944</v>
      </c>
      <c r="W57" s="216">
        <v>12740.52</v>
      </c>
    </row>
    <row r="58" spans="1:23" ht="18.75">
      <c r="A58" s="332"/>
      <c r="B58" s="120" t="s">
        <v>590</v>
      </c>
      <c r="C58" s="86">
        <v>4010.235478</v>
      </c>
      <c r="D58" s="86">
        <v>19.364522000000044</v>
      </c>
      <c r="E58" s="216">
        <v>4029.6</v>
      </c>
      <c r="F58" s="916"/>
      <c r="G58" s="458">
        <v>4663.4215522</v>
      </c>
      <c r="H58" s="458">
        <v>31.788447799999997</v>
      </c>
      <c r="I58" s="916">
        <v>4695.21</v>
      </c>
      <c r="J58" s="458">
        <v>8673.6570302</v>
      </c>
      <c r="K58" s="86">
        <v>51.15296980000004</v>
      </c>
      <c r="L58" s="216">
        <v>8724.81</v>
      </c>
      <c r="M58" s="216"/>
      <c r="N58" s="86">
        <v>1408.8506743</v>
      </c>
      <c r="O58" s="86">
        <v>4.559325699999988</v>
      </c>
      <c r="P58" s="216">
        <v>1413.41</v>
      </c>
      <c r="Q58" s="216"/>
      <c r="R58" s="86">
        <v>2333.6251004</v>
      </c>
      <c r="S58" s="86">
        <v>24.83489959999997</v>
      </c>
      <c r="T58" s="216">
        <v>2358.46</v>
      </c>
      <c r="U58" s="86">
        <v>12416.1328049</v>
      </c>
      <c r="V58" s="86">
        <v>80.5471951</v>
      </c>
      <c r="W58" s="216">
        <v>12496.68</v>
      </c>
    </row>
    <row r="59" spans="1:23" ht="18.75">
      <c r="A59" s="332"/>
      <c r="B59" s="120"/>
      <c r="C59" s="86"/>
      <c r="D59" s="86"/>
      <c r="E59" s="216"/>
      <c r="F59" s="916"/>
      <c r="G59" s="458"/>
      <c r="H59" s="458"/>
      <c r="I59" s="916"/>
      <c r="J59" s="458"/>
      <c r="K59" s="86"/>
      <c r="L59" s="216"/>
      <c r="M59" s="216"/>
      <c r="N59" s="86"/>
      <c r="O59" s="86"/>
      <c r="P59" s="216"/>
      <c r="Q59" s="216"/>
      <c r="R59" s="86"/>
      <c r="S59" s="86"/>
      <c r="T59" s="216"/>
      <c r="U59" s="86"/>
      <c r="V59" s="86"/>
      <c r="W59" s="216"/>
    </row>
    <row r="60" spans="1:23" ht="18.75">
      <c r="A60" s="915">
        <v>2006</v>
      </c>
      <c r="B60" s="120" t="s">
        <v>591</v>
      </c>
      <c r="C60" s="86">
        <v>5528.48178624</v>
      </c>
      <c r="D60" s="86">
        <v>23.478213759999907</v>
      </c>
      <c r="E60" s="216">
        <v>5551.96</v>
      </c>
      <c r="F60" s="551"/>
      <c r="G60" s="458">
        <v>5253.43390492</v>
      </c>
      <c r="H60" s="458">
        <v>23.866095079999933</v>
      </c>
      <c r="I60" s="916">
        <v>5277.3</v>
      </c>
      <c r="J60" s="458">
        <v>10781.91569116</v>
      </c>
      <c r="K60" s="458">
        <v>47.34430883999984</v>
      </c>
      <c r="L60" s="216">
        <v>10829.26</v>
      </c>
      <c r="M60" s="303"/>
      <c r="N60" s="86">
        <v>616.0997354</v>
      </c>
      <c r="O60" s="86">
        <v>10.200264599999993</v>
      </c>
      <c r="P60" s="216">
        <v>626.3</v>
      </c>
      <c r="Q60" s="303"/>
      <c r="R60" s="86">
        <v>1837.8987921800003</v>
      </c>
      <c r="S60" s="86">
        <v>22.10120781999985</v>
      </c>
      <c r="T60" s="216">
        <v>1860</v>
      </c>
      <c r="U60" s="86">
        <v>13235.91421874</v>
      </c>
      <c r="V60" s="86">
        <v>79.6457812599997</v>
      </c>
      <c r="W60" s="216">
        <v>13315.56</v>
      </c>
    </row>
    <row r="61" spans="1:23" ht="18.75">
      <c r="A61" s="915"/>
      <c r="B61" s="120" t="s">
        <v>592</v>
      </c>
      <c r="C61" s="86">
        <v>5403.954903600001</v>
      </c>
      <c r="D61" s="86">
        <v>26.08509639999999</v>
      </c>
      <c r="E61" s="216">
        <v>5430.04</v>
      </c>
      <c r="F61" s="332"/>
      <c r="G61" s="458">
        <v>4767.640388600001</v>
      </c>
      <c r="H61" s="458">
        <v>42.91961139999996</v>
      </c>
      <c r="I61" s="916">
        <v>4810.56</v>
      </c>
      <c r="J61" s="458">
        <v>10171.595292200001</v>
      </c>
      <c r="K61" s="458">
        <v>69.00470779999995</v>
      </c>
      <c r="L61" s="916">
        <v>10240.6</v>
      </c>
      <c r="M61" s="332"/>
      <c r="N61" s="86">
        <v>636.24628</v>
      </c>
      <c r="O61" s="86">
        <v>5.75372</v>
      </c>
      <c r="P61" s="216">
        <v>642</v>
      </c>
      <c r="Q61" s="332"/>
      <c r="R61" s="86">
        <v>2023.1862965</v>
      </c>
      <c r="S61" s="86">
        <v>16.17370350000001</v>
      </c>
      <c r="T61" s="216">
        <v>2039.36</v>
      </c>
      <c r="U61" s="86">
        <v>12831.0278687</v>
      </c>
      <c r="V61" s="86">
        <v>90.93213129999995</v>
      </c>
      <c r="W61" s="216">
        <v>12921.96</v>
      </c>
    </row>
    <row r="62" spans="1:23" ht="21">
      <c r="A62" s="915"/>
      <c r="B62" s="925" t="s">
        <v>267</v>
      </c>
      <c r="C62" s="86">
        <v>9572.728996560001</v>
      </c>
      <c r="D62" s="86">
        <v>55.9810034399999</v>
      </c>
      <c r="E62" s="216">
        <v>9628.71</v>
      </c>
      <c r="F62" s="332"/>
      <c r="G62" s="86">
        <v>1945.9225505600002</v>
      </c>
      <c r="H62" s="458">
        <v>18.957449440000026</v>
      </c>
      <c r="I62" s="916">
        <v>1964.88</v>
      </c>
      <c r="J62" s="458">
        <v>11518.651547120002</v>
      </c>
      <c r="K62" s="458">
        <v>74.93845287999993</v>
      </c>
      <c r="L62" s="916">
        <v>11593.59</v>
      </c>
      <c r="M62" s="332"/>
      <c r="N62" s="458">
        <v>722.71130468</v>
      </c>
      <c r="O62" s="86">
        <v>1.608695319999993</v>
      </c>
      <c r="P62" s="216">
        <v>724.32</v>
      </c>
      <c r="Q62" s="332"/>
      <c r="R62" s="86">
        <v>934.52695008</v>
      </c>
      <c r="S62" s="86">
        <v>4.873049919999994</v>
      </c>
      <c r="T62" s="216">
        <v>939.4</v>
      </c>
      <c r="U62" s="86">
        <v>13175.889801880003</v>
      </c>
      <c r="V62" s="86">
        <v>81.42019811999992</v>
      </c>
      <c r="W62" s="216">
        <v>13257.31</v>
      </c>
    </row>
    <row r="63" spans="1:23" ht="18.75">
      <c r="A63" s="915"/>
      <c r="B63" s="329" t="s">
        <v>594</v>
      </c>
      <c r="C63" s="86">
        <v>10367.31704056</v>
      </c>
      <c r="D63" s="86">
        <v>89.82295943999955</v>
      </c>
      <c r="E63" s="216">
        <v>10457.14</v>
      </c>
      <c r="F63" s="86"/>
      <c r="G63" s="86">
        <v>1446.6355453</v>
      </c>
      <c r="H63" s="86">
        <v>5.474454699999832</v>
      </c>
      <c r="I63" s="916">
        <v>1452.11</v>
      </c>
      <c r="J63" s="458">
        <v>11813.952585859999</v>
      </c>
      <c r="K63" s="458">
        <v>95.29741413999938</v>
      </c>
      <c r="L63" s="916">
        <v>11909.25</v>
      </c>
      <c r="M63" s="86"/>
      <c r="N63" s="458">
        <v>367.9838328</v>
      </c>
      <c r="O63" s="86">
        <v>1.9761671999999881</v>
      </c>
      <c r="P63" s="916">
        <v>369.96</v>
      </c>
      <c r="Q63" s="86"/>
      <c r="R63" s="86">
        <v>309.6183217</v>
      </c>
      <c r="S63" s="86">
        <v>1.1716782999999522</v>
      </c>
      <c r="T63" s="216">
        <v>310.79</v>
      </c>
      <c r="U63" s="86">
        <v>12491.55474036</v>
      </c>
      <c r="V63" s="86">
        <v>98.44525963999932</v>
      </c>
      <c r="W63" s="216">
        <v>12590</v>
      </c>
    </row>
    <row r="64" spans="1:23" ht="18.75">
      <c r="A64" s="338"/>
      <c r="B64" s="926" t="s">
        <v>595</v>
      </c>
      <c r="C64" s="94">
        <v>12907.2601968</v>
      </c>
      <c r="D64" s="94">
        <v>71.03980319999995</v>
      </c>
      <c r="E64" s="341">
        <v>12978.3</v>
      </c>
      <c r="F64" s="338"/>
      <c r="G64" s="927" t="s">
        <v>608</v>
      </c>
      <c r="H64" s="927" t="s">
        <v>608</v>
      </c>
      <c r="I64" s="927" t="s">
        <v>608</v>
      </c>
      <c r="J64" s="94">
        <v>12907.2601968</v>
      </c>
      <c r="K64" s="94">
        <v>71.03980319999995</v>
      </c>
      <c r="L64" s="341">
        <v>12978.3</v>
      </c>
      <c r="M64" s="338"/>
      <c r="N64" s="94">
        <v>388.175364</v>
      </c>
      <c r="O64" s="94">
        <v>1.334636</v>
      </c>
      <c r="P64" s="341">
        <v>389.51</v>
      </c>
      <c r="Q64" s="338"/>
      <c r="R64" s="927" t="s">
        <v>608</v>
      </c>
      <c r="S64" s="927" t="s">
        <v>608</v>
      </c>
      <c r="T64" s="927" t="s">
        <v>608</v>
      </c>
      <c r="U64" s="94">
        <v>13295.4355608</v>
      </c>
      <c r="V64" s="94">
        <v>72.37443919999996</v>
      </c>
      <c r="W64" s="341">
        <v>13367.81</v>
      </c>
    </row>
    <row r="65" spans="1:23" ht="18.75">
      <c r="A65" s="928" t="s">
        <v>905</v>
      </c>
      <c r="B65" s="85" t="s">
        <v>254</v>
      </c>
      <c r="C65" s="929"/>
      <c r="D65" s="930"/>
      <c r="E65" s="930"/>
      <c r="F65" s="931"/>
      <c r="G65" s="930"/>
      <c r="H65" s="930"/>
      <c r="I65" s="929"/>
      <c r="J65" s="929"/>
      <c r="K65" s="929"/>
      <c r="L65" s="929"/>
      <c r="M65" s="929"/>
      <c r="N65" s="929"/>
      <c r="O65" s="929"/>
      <c r="P65" s="929"/>
      <c r="Q65" s="929"/>
      <c r="R65" s="929"/>
      <c r="S65" s="929"/>
      <c r="T65" s="930"/>
      <c r="U65" s="930"/>
      <c r="V65" s="929"/>
      <c r="W65" s="932"/>
    </row>
    <row r="66" spans="1:23" ht="18.75">
      <c r="A66" s="85"/>
      <c r="B66" s="85" t="s">
        <v>255</v>
      </c>
      <c r="C66" s="929"/>
      <c r="D66" s="930"/>
      <c r="E66" s="930"/>
      <c r="F66" s="931"/>
      <c r="G66" s="930"/>
      <c r="H66" s="930"/>
      <c r="I66" s="929"/>
      <c r="J66" s="929"/>
      <c r="K66" s="929"/>
      <c r="L66" s="929"/>
      <c r="M66" s="929"/>
      <c r="N66" s="929"/>
      <c r="O66" s="929"/>
      <c r="P66" s="929"/>
      <c r="Q66" s="929"/>
      <c r="R66" s="929"/>
      <c r="S66" s="929"/>
      <c r="T66" s="930"/>
      <c r="U66" s="930"/>
      <c r="V66" s="929"/>
      <c r="W66" s="930"/>
    </row>
    <row r="67" spans="1:23" ht="18.75">
      <c r="A67" s="85"/>
      <c r="B67" s="85" t="s">
        <v>256</v>
      </c>
      <c r="C67" s="929"/>
      <c r="D67" s="930"/>
      <c r="E67" s="930"/>
      <c r="F67" s="931"/>
      <c r="G67" s="930"/>
      <c r="H67" s="930"/>
      <c r="I67" s="929"/>
      <c r="J67" s="929"/>
      <c r="K67" s="929"/>
      <c r="L67" s="929"/>
      <c r="M67" s="929"/>
      <c r="N67" s="929"/>
      <c r="O67" s="929"/>
      <c r="P67" s="929"/>
      <c r="Q67" s="929"/>
      <c r="R67" s="929"/>
      <c r="S67" s="929"/>
      <c r="T67" s="930"/>
      <c r="U67" s="930"/>
      <c r="V67" s="929"/>
      <c r="W67" s="930"/>
    </row>
    <row r="68" spans="1:23" ht="18.75">
      <c r="A68" s="928" t="s">
        <v>1023</v>
      </c>
      <c r="B68" s="85" t="s">
        <v>257</v>
      </c>
      <c r="C68" s="929"/>
      <c r="D68" s="930"/>
      <c r="E68" s="930"/>
      <c r="F68" s="931"/>
      <c r="G68" s="930"/>
      <c r="H68" s="930"/>
      <c r="I68" s="929"/>
      <c r="J68" s="929"/>
      <c r="K68" s="929"/>
      <c r="L68" s="929"/>
      <c r="M68" s="929"/>
      <c r="N68" s="929"/>
      <c r="O68" s="929"/>
      <c r="P68" s="929"/>
      <c r="Q68" s="929"/>
      <c r="R68" s="929"/>
      <c r="S68" s="929"/>
      <c r="T68" s="930"/>
      <c r="U68" s="930"/>
      <c r="V68" s="929"/>
      <c r="W68" s="930"/>
    </row>
    <row r="69" spans="1:23" ht="18.75">
      <c r="A69" s="928" t="s">
        <v>1025</v>
      </c>
      <c r="B69" s="85" t="s">
        <v>258</v>
      </c>
      <c r="C69" s="929"/>
      <c r="D69" s="930"/>
      <c r="E69" s="930"/>
      <c r="F69" s="931"/>
      <c r="G69" s="930"/>
      <c r="H69" s="930"/>
      <c r="I69" s="929"/>
      <c r="J69" s="929"/>
      <c r="K69" s="929"/>
      <c r="L69" s="929"/>
      <c r="M69" s="929"/>
      <c r="N69" s="929"/>
      <c r="O69" s="929"/>
      <c r="P69" s="929"/>
      <c r="Q69" s="929"/>
      <c r="R69" s="929"/>
      <c r="S69" s="929"/>
      <c r="T69" s="930"/>
      <c r="U69" s="930"/>
      <c r="V69" s="929"/>
      <c r="W69" s="930"/>
    </row>
    <row r="70" spans="1:23" ht="18.75">
      <c r="A70" s="928" t="s">
        <v>1027</v>
      </c>
      <c r="B70" s="85" t="s">
        <v>259</v>
      </c>
      <c r="C70" s="929"/>
      <c r="D70" s="930"/>
      <c r="E70" s="930"/>
      <c r="F70" s="931"/>
      <c r="G70" s="930"/>
      <c r="H70" s="930"/>
      <c r="I70" s="929"/>
      <c r="J70" s="929"/>
      <c r="K70" s="929"/>
      <c r="L70" s="929"/>
      <c r="M70" s="929"/>
      <c r="N70" s="929"/>
      <c r="O70" s="929"/>
      <c r="P70" s="929"/>
      <c r="Q70" s="929"/>
      <c r="R70" s="929"/>
      <c r="S70" s="929"/>
      <c r="T70" s="929"/>
      <c r="U70" s="929"/>
      <c r="V70" s="929"/>
      <c r="W70" s="929"/>
    </row>
    <row r="71" spans="1:23" ht="18.75">
      <c r="A71" s="85"/>
      <c r="B71" s="85" t="s">
        <v>260</v>
      </c>
      <c r="C71" s="929"/>
      <c r="D71" s="930"/>
      <c r="E71" s="930"/>
      <c r="F71" s="931"/>
      <c r="G71" s="930"/>
      <c r="H71" s="930"/>
      <c r="I71" s="929"/>
      <c r="J71" s="929"/>
      <c r="K71" s="929"/>
      <c r="L71" s="929"/>
      <c r="M71" s="929"/>
      <c r="N71" s="929"/>
      <c r="O71" s="929"/>
      <c r="P71" s="929"/>
      <c r="Q71" s="929"/>
      <c r="R71" s="929"/>
      <c r="S71" s="929"/>
      <c r="T71" s="929"/>
      <c r="U71" s="929"/>
      <c r="V71" s="929"/>
      <c r="W71" s="929"/>
    </row>
    <row r="72" spans="1:23" ht="18.75">
      <c r="A72" s="928" t="s">
        <v>1029</v>
      </c>
      <c r="B72" s="85" t="s">
        <v>1037</v>
      </c>
      <c r="C72" s="929"/>
      <c r="D72" s="930"/>
      <c r="E72" s="930"/>
      <c r="F72" s="931"/>
      <c r="G72" s="930"/>
      <c r="H72" s="930"/>
      <c r="I72" s="929"/>
      <c r="J72" s="929"/>
      <c r="K72" s="929"/>
      <c r="L72" s="929"/>
      <c r="M72" s="929"/>
      <c r="N72" s="929"/>
      <c r="O72" s="929"/>
      <c r="P72" s="929"/>
      <c r="Q72" s="929"/>
      <c r="R72" s="929"/>
      <c r="S72" s="929"/>
      <c r="T72" s="929"/>
      <c r="U72" s="929"/>
      <c r="V72" s="929"/>
      <c r="W72" s="929"/>
    </row>
    <row r="73" spans="1:23" ht="18.75">
      <c r="A73" s="928" t="s">
        <v>1033</v>
      </c>
      <c r="B73" s="85" t="s">
        <v>261</v>
      </c>
      <c r="C73" s="929"/>
      <c r="D73" s="930"/>
      <c r="E73" s="930"/>
      <c r="F73" s="931"/>
      <c r="G73" s="930"/>
      <c r="H73" s="930"/>
      <c r="I73" s="929"/>
      <c r="J73" s="929"/>
      <c r="K73" s="929"/>
      <c r="L73" s="929"/>
      <c r="M73" s="929"/>
      <c r="N73" s="929"/>
      <c r="O73" s="929"/>
      <c r="P73" s="929"/>
      <c r="Q73" s="929"/>
      <c r="R73" s="929"/>
      <c r="S73" s="929"/>
      <c r="T73" s="929"/>
      <c r="U73" s="929"/>
      <c r="V73" s="929"/>
      <c r="W73" s="929"/>
    </row>
    <row r="74" spans="1:23" ht="18.75">
      <c r="A74" s="85" t="s">
        <v>863</v>
      </c>
      <c r="B74" s="85" t="s">
        <v>864</v>
      </c>
      <c r="C74" s="333"/>
      <c r="D74" s="401"/>
      <c r="E74" s="401"/>
      <c r="F74" s="249"/>
      <c r="G74" s="401"/>
      <c r="H74" s="401"/>
      <c r="I74" s="333"/>
      <c r="J74" s="333"/>
      <c r="K74" s="333"/>
      <c r="L74" s="333"/>
      <c r="M74" s="333"/>
      <c r="N74" s="333"/>
      <c r="O74" s="333"/>
      <c r="P74" s="333"/>
      <c r="Q74" s="333"/>
      <c r="R74" s="333"/>
      <c r="S74" s="333"/>
      <c r="T74" s="401"/>
      <c r="U74" s="401"/>
      <c r="V74" s="333"/>
      <c r="W74" s="401"/>
    </row>
  </sheetData>
  <printOptions/>
  <pageMargins left="0.75" right="0.75" top="1" bottom="1" header="0.5" footer="0.5"/>
  <pageSetup horizontalDpi="600" verticalDpi="600" orientation="portrait" paperSize="9" scale="30" r:id="rId1"/>
</worksheet>
</file>

<file path=xl/worksheets/sheet33.xml><?xml version="1.0" encoding="utf-8"?>
<worksheet xmlns="http://schemas.openxmlformats.org/spreadsheetml/2006/main" xmlns:r="http://schemas.openxmlformats.org/officeDocument/2006/relationships">
  <dimension ref="A1:O92"/>
  <sheetViews>
    <sheetView workbookViewId="0" topLeftCell="A1">
      <selection activeCell="A1" sqref="A1"/>
    </sheetView>
  </sheetViews>
  <sheetFormatPr defaultColWidth="9.140625" defaultRowHeight="12.75"/>
  <cols>
    <col min="1" max="1" width="17.140625" style="0" customWidth="1"/>
    <col min="2" max="2" width="13.00390625" style="0" customWidth="1"/>
    <col min="3" max="3" width="19.421875" style="0" customWidth="1"/>
    <col min="4" max="4" width="3.421875" style="0" customWidth="1"/>
    <col min="5" max="5" width="13.28125" style="0" customWidth="1"/>
    <col min="6" max="6" width="21.7109375" style="0" customWidth="1"/>
    <col min="7" max="7" width="3.28125" style="0" customWidth="1"/>
    <col min="8" max="8" width="13.8515625" style="0" customWidth="1"/>
    <col min="9" max="9" width="17.7109375" style="0" customWidth="1"/>
    <col min="10" max="10" width="3.140625" style="0" customWidth="1"/>
    <col min="11" max="11" width="10.8515625" style="0" customWidth="1"/>
    <col min="12" max="12" width="13.00390625" style="0" customWidth="1"/>
    <col min="13" max="13" width="13.140625" style="0" customWidth="1"/>
    <col min="14" max="14" width="16.28125" style="0" customWidth="1"/>
    <col min="15" max="15" width="25.7109375" style="0" customWidth="1"/>
  </cols>
  <sheetData>
    <row r="1" spans="1:15" ht="15.75">
      <c r="A1" s="685" t="s">
        <v>268</v>
      </c>
      <c r="B1" s="685"/>
      <c r="C1" s="754"/>
      <c r="D1" s="754"/>
      <c r="E1" s="754"/>
      <c r="F1" s="754"/>
      <c r="G1" s="933"/>
      <c r="H1" s="933"/>
      <c r="I1" s="933"/>
      <c r="J1" s="933"/>
      <c r="K1" s="70"/>
      <c r="L1" s="70"/>
      <c r="M1" s="70"/>
      <c r="N1" s="459"/>
      <c r="O1" s="70"/>
    </row>
    <row r="2" spans="1:15" ht="15.75">
      <c r="A2" s="645" t="s">
        <v>269</v>
      </c>
      <c r="B2" s="645"/>
      <c r="C2" s="760"/>
      <c r="D2" s="760"/>
      <c r="E2" s="760"/>
      <c r="F2" s="760"/>
      <c r="G2" s="760"/>
      <c r="H2" s="760"/>
      <c r="I2" s="760"/>
      <c r="J2" s="760"/>
      <c r="K2" s="645"/>
      <c r="L2" s="645"/>
      <c r="M2" s="645"/>
      <c r="N2" s="687"/>
      <c r="O2" s="645"/>
    </row>
    <row r="3" spans="1:14" ht="15.75">
      <c r="A3" s="653"/>
      <c r="B3" s="653"/>
      <c r="C3" s="690"/>
      <c r="D3" s="690"/>
      <c r="E3" s="690"/>
      <c r="F3" s="690"/>
      <c r="G3" s="690"/>
      <c r="H3" s="690"/>
      <c r="I3" s="690"/>
      <c r="J3" s="690"/>
      <c r="K3" s="653"/>
      <c r="L3" s="653"/>
      <c r="M3" s="653"/>
      <c r="N3" s="653"/>
    </row>
    <row r="4" spans="1:15" ht="15.75">
      <c r="A4" s="653"/>
      <c r="B4" s="653"/>
      <c r="C4" s="690"/>
      <c r="D4" s="690"/>
      <c r="E4" s="1146" t="s">
        <v>270</v>
      </c>
      <c r="F4" s="1147"/>
      <c r="G4" s="934"/>
      <c r="H4" s="1146" t="s">
        <v>271</v>
      </c>
      <c r="I4" s="1147"/>
      <c r="J4" s="934"/>
      <c r="K4" s="691" t="s">
        <v>272</v>
      </c>
      <c r="L4" s="691"/>
      <c r="M4" s="691"/>
      <c r="N4" s="649"/>
      <c r="O4" s="690"/>
    </row>
    <row r="5" spans="2:15" ht="15.75">
      <c r="B5" s="935" t="s">
        <v>273</v>
      </c>
      <c r="C5" s="936" t="s">
        <v>274</v>
      </c>
      <c r="D5" s="936"/>
      <c r="E5" s="1148"/>
      <c r="F5" s="1148"/>
      <c r="G5" s="937"/>
      <c r="H5" s="1148"/>
      <c r="I5" s="1148"/>
      <c r="J5" s="934"/>
      <c r="K5" s="264"/>
      <c r="L5" s="938" t="s">
        <v>275</v>
      </c>
      <c r="M5" s="264" t="s">
        <v>276</v>
      </c>
      <c r="N5" s="691" t="s">
        <v>277</v>
      </c>
      <c r="O5" s="690" t="s">
        <v>278</v>
      </c>
    </row>
    <row r="6" spans="1:15" ht="15.75">
      <c r="A6" s="69"/>
      <c r="B6" s="691" t="s">
        <v>279</v>
      </c>
      <c r="C6" s="692" t="s">
        <v>280</v>
      </c>
      <c r="D6" s="692"/>
      <c r="E6" s="939" t="s">
        <v>281</v>
      </c>
      <c r="F6" s="940" t="s">
        <v>282</v>
      </c>
      <c r="G6" s="940"/>
      <c r="H6" s="940" t="s">
        <v>281</v>
      </c>
      <c r="I6" s="940" t="s">
        <v>282</v>
      </c>
      <c r="J6" s="940"/>
      <c r="K6" s="692" t="s">
        <v>281</v>
      </c>
      <c r="L6" s="692" t="s">
        <v>282</v>
      </c>
      <c r="M6" s="692" t="s">
        <v>281</v>
      </c>
      <c r="N6" s="692" t="s">
        <v>282</v>
      </c>
      <c r="O6" s="692" t="s">
        <v>283</v>
      </c>
    </row>
    <row r="7" spans="1:15" ht="15.75">
      <c r="A7" s="885" t="s">
        <v>1078</v>
      </c>
      <c r="B7" s="941" t="s">
        <v>591</v>
      </c>
      <c r="C7" s="942" t="s">
        <v>284</v>
      </c>
      <c r="D7" s="942"/>
      <c r="E7" s="943" t="s">
        <v>608</v>
      </c>
      <c r="F7" s="884" t="s">
        <v>285</v>
      </c>
      <c r="G7" s="884"/>
      <c r="H7" s="943" t="s">
        <v>608</v>
      </c>
      <c r="I7" s="873" t="s">
        <v>286</v>
      </c>
      <c r="J7" s="873"/>
      <c r="K7" s="944" t="s">
        <v>608</v>
      </c>
      <c r="L7" s="945">
        <f>304.32+265.58</f>
        <v>569.9</v>
      </c>
      <c r="M7" s="883" t="s">
        <v>608</v>
      </c>
      <c r="N7" s="946">
        <f>37.41+32.7</f>
        <v>70.11</v>
      </c>
      <c r="O7" s="873">
        <v>12.31</v>
      </c>
    </row>
    <row r="8" spans="1:15" ht="15.75">
      <c r="A8" s="885"/>
      <c r="B8" s="941" t="s">
        <v>592</v>
      </c>
      <c r="C8" s="942" t="s">
        <v>287</v>
      </c>
      <c r="D8" s="942"/>
      <c r="E8" s="943" t="s">
        <v>608</v>
      </c>
      <c r="F8" s="884" t="s">
        <v>288</v>
      </c>
      <c r="G8" s="884"/>
      <c r="H8" s="943" t="s">
        <v>608</v>
      </c>
      <c r="I8" s="873" t="s">
        <v>289</v>
      </c>
      <c r="J8" s="873"/>
      <c r="K8" s="944" t="s">
        <v>608</v>
      </c>
      <c r="L8" s="945">
        <f>461.25+344.86</f>
        <v>806.11</v>
      </c>
      <c r="M8" s="883" t="s">
        <v>608</v>
      </c>
      <c r="N8" s="946">
        <f>53.72+40.16</f>
        <v>93.88</v>
      </c>
      <c r="O8" s="873">
        <v>12.71</v>
      </c>
    </row>
    <row r="9" spans="1:15" ht="15.75">
      <c r="A9" s="885"/>
      <c r="B9" s="941" t="s">
        <v>593</v>
      </c>
      <c r="C9" s="942">
        <v>147</v>
      </c>
      <c r="D9" s="942"/>
      <c r="E9" s="943" t="s">
        <v>608</v>
      </c>
      <c r="F9" s="884">
        <v>12.92</v>
      </c>
      <c r="G9" s="884"/>
      <c r="H9" s="943" t="s">
        <v>608</v>
      </c>
      <c r="I9" s="947">
        <v>95.225</v>
      </c>
      <c r="J9" s="947"/>
      <c r="K9" s="944" t="s">
        <v>608</v>
      </c>
      <c r="L9" s="945">
        <v>224.76</v>
      </c>
      <c r="M9" s="883" t="s">
        <v>608</v>
      </c>
      <c r="N9" s="948">
        <v>175.24</v>
      </c>
      <c r="O9" s="873">
        <v>12.72</v>
      </c>
    </row>
    <row r="10" spans="1:15" ht="15.75">
      <c r="A10" s="885"/>
      <c r="B10" s="941" t="s">
        <v>594</v>
      </c>
      <c r="C10" s="942">
        <v>273</v>
      </c>
      <c r="D10" s="942"/>
      <c r="E10" s="943" t="s">
        <v>608</v>
      </c>
      <c r="F10" s="884">
        <v>13.21</v>
      </c>
      <c r="G10" s="884"/>
      <c r="H10" s="943" t="s">
        <v>608</v>
      </c>
      <c r="I10" s="947">
        <v>91.135</v>
      </c>
      <c r="J10" s="947"/>
      <c r="K10" s="944" t="s">
        <v>608</v>
      </c>
      <c r="L10" s="945">
        <v>430.59</v>
      </c>
      <c r="M10" s="883" t="s">
        <v>608</v>
      </c>
      <c r="N10" s="948">
        <v>9.41</v>
      </c>
      <c r="O10" s="873">
        <v>12.58</v>
      </c>
    </row>
    <row r="11" spans="1:15" ht="15.75">
      <c r="A11" s="885"/>
      <c r="B11" s="941" t="s">
        <v>595</v>
      </c>
      <c r="C11" s="942">
        <v>203</v>
      </c>
      <c r="D11" s="942"/>
      <c r="E11" s="943" t="s">
        <v>608</v>
      </c>
      <c r="F11" s="884">
        <v>13.05</v>
      </c>
      <c r="G11" s="884"/>
      <c r="H11" s="943" t="s">
        <v>608</v>
      </c>
      <c r="I11" s="947">
        <v>93.41</v>
      </c>
      <c r="J11" s="947"/>
      <c r="K11" s="944" t="s">
        <v>608</v>
      </c>
      <c r="L11" s="945">
        <v>447.27</v>
      </c>
      <c r="M11" s="883" t="s">
        <v>608</v>
      </c>
      <c r="N11" s="948">
        <v>42.73</v>
      </c>
      <c r="O11" s="873">
        <v>12.66</v>
      </c>
    </row>
    <row r="12" spans="1:15" ht="15.75">
      <c r="A12" s="885"/>
      <c r="B12" s="941" t="s">
        <v>597</v>
      </c>
      <c r="C12" s="942" t="s">
        <v>290</v>
      </c>
      <c r="D12" s="942"/>
      <c r="E12" s="943" t="s">
        <v>608</v>
      </c>
      <c r="F12" s="884" t="s">
        <v>291</v>
      </c>
      <c r="G12" s="884"/>
      <c r="H12" s="943" t="s">
        <v>608</v>
      </c>
      <c r="I12" s="873" t="s">
        <v>292</v>
      </c>
      <c r="J12" s="873"/>
      <c r="K12" s="944" t="s">
        <v>608</v>
      </c>
      <c r="L12" s="945">
        <f>203.93+500.71</f>
        <v>704.64</v>
      </c>
      <c r="M12" s="883" t="s">
        <v>608</v>
      </c>
      <c r="N12" s="946">
        <f>23.88+51.48</f>
        <v>75.36</v>
      </c>
      <c r="O12" s="873">
        <v>12.72</v>
      </c>
    </row>
    <row r="13" spans="1:15" ht="15.75">
      <c r="A13" s="885"/>
      <c r="B13" s="941" t="s">
        <v>598</v>
      </c>
      <c r="C13" s="942">
        <v>217</v>
      </c>
      <c r="D13" s="942"/>
      <c r="E13" s="943" t="s">
        <v>608</v>
      </c>
      <c r="F13" s="882">
        <v>13.25</v>
      </c>
      <c r="G13" s="882"/>
      <c r="H13" s="943" t="s">
        <v>608</v>
      </c>
      <c r="I13" s="947">
        <v>92.87</v>
      </c>
      <c r="J13" s="947"/>
      <c r="K13" s="944" t="s">
        <v>608</v>
      </c>
      <c r="L13" s="945">
        <v>471.72</v>
      </c>
      <c r="M13" s="883" t="s">
        <v>608</v>
      </c>
      <c r="N13" s="948">
        <v>80.29</v>
      </c>
      <c r="O13" s="873">
        <v>12.82</v>
      </c>
    </row>
    <row r="14" spans="1:15" ht="15.75">
      <c r="A14" s="885"/>
      <c r="B14" s="941" t="s">
        <v>599</v>
      </c>
      <c r="C14" s="942">
        <v>210</v>
      </c>
      <c r="D14" s="942"/>
      <c r="E14" s="943" t="s">
        <v>608</v>
      </c>
      <c r="F14" s="882">
        <v>13.2</v>
      </c>
      <c r="G14" s="882"/>
      <c r="H14" s="943" t="s">
        <v>608</v>
      </c>
      <c r="I14" s="947">
        <v>93.115</v>
      </c>
      <c r="J14" s="947"/>
      <c r="K14" s="944" t="s">
        <v>608</v>
      </c>
      <c r="L14" s="945">
        <v>265.91</v>
      </c>
      <c r="M14" s="883" t="s">
        <v>608</v>
      </c>
      <c r="N14" s="948">
        <v>144.09</v>
      </c>
      <c r="O14" s="873">
        <v>12.79</v>
      </c>
    </row>
    <row r="15" spans="1:15" ht="15.75">
      <c r="A15" s="885"/>
      <c r="B15" s="941" t="s">
        <v>600</v>
      </c>
      <c r="C15" s="942" t="s">
        <v>293</v>
      </c>
      <c r="D15" s="942"/>
      <c r="E15" s="943" t="s">
        <v>608</v>
      </c>
      <c r="F15" s="884" t="s">
        <v>294</v>
      </c>
      <c r="G15" s="884"/>
      <c r="H15" s="943" t="s">
        <v>608</v>
      </c>
      <c r="I15" s="873" t="s">
        <v>295</v>
      </c>
      <c r="J15" s="873"/>
      <c r="K15" s="944" t="s">
        <v>608</v>
      </c>
      <c r="L15" s="945">
        <f>237.11+512.89</f>
        <v>750</v>
      </c>
      <c r="M15" s="883" t="s">
        <v>608</v>
      </c>
      <c r="N15" s="949" t="s">
        <v>608</v>
      </c>
      <c r="O15" s="873">
        <v>12.95</v>
      </c>
    </row>
    <row r="16" spans="1:15" ht="15.75">
      <c r="A16" s="885"/>
      <c r="B16" s="941" t="s">
        <v>601</v>
      </c>
      <c r="C16" s="942">
        <v>217</v>
      </c>
      <c r="D16" s="942"/>
      <c r="E16" s="943" t="s">
        <v>608</v>
      </c>
      <c r="F16" s="884">
        <v>13.33</v>
      </c>
      <c r="G16" s="884"/>
      <c r="H16" s="943" t="s">
        <v>608</v>
      </c>
      <c r="I16" s="947">
        <v>92.83</v>
      </c>
      <c r="J16" s="947"/>
      <c r="K16" s="944" t="s">
        <v>608</v>
      </c>
      <c r="L16" s="945">
        <v>349.21</v>
      </c>
      <c r="M16" s="883" t="s">
        <v>608</v>
      </c>
      <c r="N16" s="948">
        <v>220.79</v>
      </c>
      <c r="O16" s="873">
        <v>12.97</v>
      </c>
    </row>
    <row r="17" spans="1:15" ht="15.75">
      <c r="A17" s="885"/>
      <c r="B17" s="941" t="s">
        <v>590</v>
      </c>
      <c r="C17" s="942">
        <v>259</v>
      </c>
      <c r="D17" s="942"/>
      <c r="E17" s="943" t="s">
        <v>608</v>
      </c>
      <c r="F17" s="884">
        <v>13.45</v>
      </c>
      <c r="G17" s="884"/>
      <c r="H17" s="943" t="s">
        <v>608</v>
      </c>
      <c r="I17" s="947">
        <v>91.435</v>
      </c>
      <c r="J17" s="947"/>
      <c r="K17" s="944" t="s">
        <v>608</v>
      </c>
      <c r="L17" s="945">
        <v>456.42</v>
      </c>
      <c r="M17" s="883" t="s">
        <v>608</v>
      </c>
      <c r="N17" s="948">
        <v>173.58</v>
      </c>
      <c r="O17" s="873">
        <v>12.97</v>
      </c>
    </row>
    <row r="18" spans="1:15" ht="15.75">
      <c r="A18" s="885"/>
      <c r="B18" s="941"/>
      <c r="C18" s="942"/>
      <c r="D18" s="942"/>
      <c r="E18" s="943"/>
      <c r="F18" s="884"/>
      <c r="G18" s="884"/>
      <c r="H18" s="943"/>
      <c r="I18" s="947"/>
      <c r="J18" s="947"/>
      <c r="L18" s="945"/>
      <c r="M18" s="945"/>
      <c r="N18" s="948"/>
      <c r="O18" s="873"/>
    </row>
    <row r="19" spans="1:15" ht="15.75">
      <c r="A19" s="885" t="s">
        <v>1079</v>
      </c>
      <c r="B19" s="941" t="s">
        <v>591</v>
      </c>
      <c r="C19" s="942">
        <v>245</v>
      </c>
      <c r="D19" s="942"/>
      <c r="E19" s="943" t="s">
        <v>608</v>
      </c>
      <c r="F19" s="884">
        <v>13.49</v>
      </c>
      <c r="G19" s="884"/>
      <c r="H19" s="943" t="s">
        <v>608</v>
      </c>
      <c r="I19" s="947">
        <v>91.855</v>
      </c>
      <c r="J19" s="947"/>
      <c r="K19" s="944" t="s">
        <v>608</v>
      </c>
      <c r="L19" s="945">
        <v>476.17</v>
      </c>
      <c r="M19" s="883" t="s">
        <v>608</v>
      </c>
      <c r="N19" s="948">
        <v>23.83</v>
      </c>
      <c r="O19" s="873">
        <v>13.05</v>
      </c>
    </row>
    <row r="20" spans="1:15" ht="15.75">
      <c r="A20" s="885"/>
      <c r="B20" s="941" t="s">
        <v>592</v>
      </c>
      <c r="C20" s="942">
        <v>245</v>
      </c>
      <c r="D20" s="942"/>
      <c r="E20" s="943" t="s">
        <v>608</v>
      </c>
      <c r="F20" s="884">
        <v>13.38</v>
      </c>
      <c r="G20" s="884"/>
      <c r="H20" s="943" t="s">
        <v>608</v>
      </c>
      <c r="I20" s="947">
        <v>91.915</v>
      </c>
      <c r="J20" s="947"/>
      <c r="K20" s="944" t="s">
        <v>608</v>
      </c>
      <c r="L20" s="945">
        <v>434.44</v>
      </c>
      <c r="M20" s="883" t="s">
        <v>608</v>
      </c>
      <c r="N20" s="948">
        <v>75.56</v>
      </c>
      <c r="O20" s="873">
        <v>12.94</v>
      </c>
    </row>
    <row r="21" spans="1:15" ht="15.75">
      <c r="A21" s="885"/>
      <c r="B21" s="941" t="s">
        <v>593</v>
      </c>
      <c r="C21" s="942">
        <v>28</v>
      </c>
      <c r="D21" s="942"/>
      <c r="E21" s="943" t="s">
        <v>608</v>
      </c>
      <c r="F21" s="884">
        <v>12.8</v>
      </c>
      <c r="G21" s="884"/>
      <c r="H21" s="943" t="s">
        <v>608</v>
      </c>
      <c r="I21" s="947">
        <v>99.08</v>
      </c>
      <c r="J21" s="947"/>
      <c r="K21" s="944" t="s">
        <v>608</v>
      </c>
      <c r="L21" s="945">
        <v>174.48</v>
      </c>
      <c r="M21" s="883" t="s">
        <v>608</v>
      </c>
      <c r="N21" s="948">
        <v>225.52</v>
      </c>
      <c r="O21" s="873">
        <v>12.98</v>
      </c>
    </row>
    <row r="22" spans="1:15" ht="15.75">
      <c r="A22" s="885"/>
      <c r="B22" s="950" t="s">
        <v>594</v>
      </c>
      <c r="C22" s="951" t="s">
        <v>296</v>
      </c>
      <c r="D22" s="951"/>
      <c r="E22" s="943" t="s">
        <v>608</v>
      </c>
      <c r="F22" s="952" t="s">
        <v>297</v>
      </c>
      <c r="G22" s="952"/>
      <c r="H22" s="943" t="s">
        <v>608</v>
      </c>
      <c r="I22" s="884" t="s">
        <v>298</v>
      </c>
      <c r="J22" s="884"/>
      <c r="K22" s="944" t="s">
        <v>608</v>
      </c>
      <c r="L22" s="881">
        <f>4.29+12.33+407.81</f>
        <v>424.43</v>
      </c>
      <c r="M22" s="883" t="s">
        <v>608</v>
      </c>
      <c r="N22" s="953" t="s">
        <v>608</v>
      </c>
      <c r="O22" s="882" t="s">
        <v>299</v>
      </c>
    </row>
    <row r="23" spans="1:15" ht="15.75">
      <c r="A23" s="885"/>
      <c r="B23" s="950" t="s">
        <v>595</v>
      </c>
      <c r="C23" s="942" t="s">
        <v>300</v>
      </c>
      <c r="D23" s="942"/>
      <c r="E23" s="943" t="s">
        <v>608</v>
      </c>
      <c r="F23" s="952" t="s">
        <v>301</v>
      </c>
      <c r="G23" s="952"/>
      <c r="H23" s="943" t="s">
        <v>608</v>
      </c>
      <c r="I23" s="884" t="s">
        <v>302</v>
      </c>
      <c r="J23" s="884"/>
      <c r="K23" s="944" t="s">
        <v>608</v>
      </c>
      <c r="L23" s="881">
        <f>300+0.99+371.14</f>
        <v>672.13</v>
      </c>
      <c r="M23" s="883" t="s">
        <v>608</v>
      </c>
      <c r="N23" s="415">
        <v>339.87</v>
      </c>
      <c r="O23" s="882" t="s">
        <v>301</v>
      </c>
    </row>
    <row r="24" spans="1:15" ht="15.75">
      <c r="A24" s="885"/>
      <c r="B24" s="941" t="s">
        <v>596</v>
      </c>
      <c r="C24" s="942" t="s">
        <v>303</v>
      </c>
      <c r="D24" s="942"/>
      <c r="E24" s="943" t="s">
        <v>608</v>
      </c>
      <c r="F24" s="952" t="s">
        <v>304</v>
      </c>
      <c r="G24" s="952"/>
      <c r="H24" s="943" t="s">
        <v>608</v>
      </c>
      <c r="I24" s="884" t="s">
        <v>305</v>
      </c>
      <c r="J24" s="884"/>
      <c r="K24" s="944" t="s">
        <v>608</v>
      </c>
      <c r="L24" s="881">
        <f>43.8+316.62+102.9+600.46+165.76+339.38</f>
        <v>1568.92</v>
      </c>
      <c r="M24" s="883" t="s">
        <v>608</v>
      </c>
      <c r="N24" s="954">
        <f>531.21+258.38+66.64+378.74+205.12</f>
        <v>1440.0900000000001</v>
      </c>
      <c r="O24" s="955" t="s">
        <v>306</v>
      </c>
    </row>
    <row r="25" spans="1:15" ht="15.75">
      <c r="A25" s="885"/>
      <c r="B25" s="950" t="s">
        <v>597</v>
      </c>
      <c r="C25" s="942" t="s">
        <v>307</v>
      </c>
      <c r="D25" s="942"/>
      <c r="E25" s="943" t="s">
        <v>608</v>
      </c>
      <c r="F25" s="952" t="s">
        <v>308</v>
      </c>
      <c r="G25" s="952"/>
      <c r="H25" s="943" t="s">
        <v>608</v>
      </c>
      <c r="I25" s="884" t="s">
        <v>309</v>
      </c>
      <c r="J25" s="884"/>
      <c r="K25" s="944" t="s">
        <v>608</v>
      </c>
      <c r="L25" s="881">
        <f>0.5+806.5+407</f>
        <v>1214</v>
      </c>
      <c r="M25" s="883" t="s">
        <v>608</v>
      </c>
      <c r="N25" s="953" t="s">
        <v>608</v>
      </c>
      <c r="O25" s="955" t="s">
        <v>310</v>
      </c>
    </row>
    <row r="26" spans="1:15" ht="15.75">
      <c r="A26" s="885"/>
      <c r="B26" s="941" t="s">
        <v>598</v>
      </c>
      <c r="C26" s="942" t="s">
        <v>311</v>
      </c>
      <c r="D26" s="942"/>
      <c r="E26" s="943" t="s">
        <v>608</v>
      </c>
      <c r="F26" s="952" t="s">
        <v>312</v>
      </c>
      <c r="G26" s="952"/>
      <c r="H26" s="943" t="s">
        <v>608</v>
      </c>
      <c r="I26" s="884" t="s">
        <v>313</v>
      </c>
      <c r="J26" s="884"/>
      <c r="K26" s="944" t="s">
        <v>608</v>
      </c>
      <c r="L26" s="588">
        <f>88.32+368.55+259.93+400</f>
        <v>1116.8</v>
      </c>
      <c r="M26" s="883" t="s">
        <v>608</v>
      </c>
      <c r="N26" s="956">
        <f>41.68+96.46+305.07</f>
        <v>443.21</v>
      </c>
      <c r="O26" s="882" t="s">
        <v>312</v>
      </c>
    </row>
    <row r="27" spans="1:15" ht="15.75">
      <c r="A27" s="885"/>
      <c r="B27" s="941" t="s">
        <v>599</v>
      </c>
      <c r="C27" s="951" t="s">
        <v>314</v>
      </c>
      <c r="D27" s="951"/>
      <c r="E27" s="943" t="s">
        <v>608</v>
      </c>
      <c r="F27" s="952" t="s">
        <v>315</v>
      </c>
      <c r="G27" s="952"/>
      <c r="H27" s="943" t="s">
        <v>608</v>
      </c>
      <c r="I27" s="884" t="s">
        <v>316</v>
      </c>
      <c r="J27" s="884"/>
      <c r="K27" s="944" t="s">
        <v>608</v>
      </c>
      <c r="L27" s="588">
        <f>422.65+241.71+638.81+205.88+491.76</f>
        <v>2000.8100000000002</v>
      </c>
      <c r="M27" s="883" t="s">
        <v>608</v>
      </c>
      <c r="N27" s="956">
        <f>157.36+98.29+31.19+394.12+108.24</f>
        <v>789.2</v>
      </c>
      <c r="O27" s="882" t="s">
        <v>317</v>
      </c>
    </row>
    <row r="28" spans="1:15" ht="15.75">
      <c r="A28" s="885"/>
      <c r="B28" s="957" t="s">
        <v>600</v>
      </c>
      <c r="C28" s="942" t="s">
        <v>318</v>
      </c>
      <c r="D28" s="942"/>
      <c r="E28" s="943" t="s">
        <v>608</v>
      </c>
      <c r="F28" s="952" t="s">
        <v>319</v>
      </c>
      <c r="G28" s="952"/>
      <c r="H28" s="943" t="s">
        <v>608</v>
      </c>
      <c r="I28" s="955" t="s">
        <v>320</v>
      </c>
      <c r="J28" s="955"/>
      <c r="K28" s="944" t="s">
        <v>608</v>
      </c>
      <c r="L28" s="945">
        <f>362.91+490+458.46+217.5+546.3</f>
        <v>2075.17</v>
      </c>
      <c r="M28" s="883" t="s">
        <v>608</v>
      </c>
      <c r="N28" s="958">
        <f>41.54+6.2</f>
        <v>47.74</v>
      </c>
      <c r="O28" s="873" t="s">
        <v>319</v>
      </c>
    </row>
    <row r="29" spans="1:15" ht="15.75">
      <c r="A29" s="885"/>
      <c r="B29" s="941" t="s">
        <v>601</v>
      </c>
      <c r="C29" s="942" t="s">
        <v>321</v>
      </c>
      <c r="D29" s="942"/>
      <c r="E29" s="943" t="s">
        <v>608</v>
      </c>
      <c r="F29" s="884" t="s">
        <v>322</v>
      </c>
      <c r="G29" s="884"/>
      <c r="H29" s="943" t="s">
        <v>608</v>
      </c>
      <c r="I29" s="873" t="s">
        <v>323</v>
      </c>
      <c r="J29" s="873"/>
      <c r="K29" s="944" t="s">
        <v>608</v>
      </c>
      <c r="L29" s="945">
        <f>194.06+496.1+580+353.3</f>
        <v>1623.46</v>
      </c>
      <c r="M29" s="883" t="s">
        <v>608</v>
      </c>
      <c r="N29" s="948">
        <f>205.94+323.9+0+46.7</f>
        <v>576.54</v>
      </c>
      <c r="O29" s="873" t="s">
        <v>322</v>
      </c>
    </row>
    <row r="30" spans="1:15" ht="15.75">
      <c r="A30" s="885"/>
      <c r="B30" s="941" t="s">
        <v>590</v>
      </c>
      <c r="C30" s="942" t="s">
        <v>324</v>
      </c>
      <c r="D30" s="942"/>
      <c r="E30" s="943" t="s">
        <v>608</v>
      </c>
      <c r="F30" s="884" t="s">
        <v>322</v>
      </c>
      <c r="G30" s="884"/>
      <c r="H30" s="943" t="s">
        <v>608</v>
      </c>
      <c r="I30" s="873" t="s">
        <v>325</v>
      </c>
      <c r="J30" s="873"/>
      <c r="K30" s="944" t="s">
        <v>608</v>
      </c>
      <c r="L30" s="945">
        <f>498.91+56.57+476.65</f>
        <v>1032.13</v>
      </c>
      <c r="M30" s="945"/>
      <c r="N30" s="948">
        <f>1.09+493.43+123.35</f>
        <v>617.87</v>
      </c>
      <c r="O30" s="873" t="s">
        <v>322</v>
      </c>
    </row>
    <row r="31" spans="1:15" ht="15.75">
      <c r="A31" s="885"/>
      <c r="B31" s="941"/>
      <c r="C31" s="942"/>
      <c r="D31" s="942"/>
      <c r="E31" s="943"/>
      <c r="F31" s="884"/>
      <c r="G31" s="884"/>
      <c r="H31" s="943"/>
      <c r="I31" s="873"/>
      <c r="J31" s="873"/>
      <c r="K31" s="70"/>
      <c r="L31" s="945"/>
      <c r="M31" s="945"/>
      <c r="N31" s="948"/>
      <c r="O31" s="873"/>
    </row>
    <row r="32" spans="1:15" ht="15.75">
      <c r="A32" s="885" t="s">
        <v>223</v>
      </c>
      <c r="B32" s="941" t="s">
        <v>591</v>
      </c>
      <c r="C32" s="943" t="s">
        <v>326</v>
      </c>
      <c r="D32" s="943"/>
      <c r="E32" s="943" t="s">
        <v>608</v>
      </c>
      <c r="F32" s="943" t="s">
        <v>327</v>
      </c>
      <c r="G32" s="943"/>
      <c r="H32" s="943" t="s">
        <v>608</v>
      </c>
      <c r="I32" s="959" t="s">
        <v>328</v>
      </c>
      <c r="J32" s="959"/>
      <c r="K32" s="944" t="s">
        <v>608</v>
      </c>
      <c r="L32" s="960">
        <v>1576.8</v>
      </c>
      <c r="M32" s="883" t="s">
        <v>608</v>
      </c>
      <c r="N32" s="961">
        <v>370.97</v>
      </c>
      <c r="O32" s="962" t="s">
        <v>327</v>
      </c>
    </row>
    <row r="33" spans="1:15" ht="15.75">
      <c r="A33" s="885"/>
      <c r="B33" s="941" t="s">
        <v>592</v>
      </c>
      <c r="C33" s="963">
        <v>91</v>
      </c>
      <c r="D33" s="963"/>
      <c r="E33" s="943" t="s">
        <v>608</v>
      </c>
      <c r="F33" s="943" t="s">
        <v>329</v>
      </c>
      <c r="G33" s="943"/>
      <c r="H33" s="943" t="s">
        <v>608</v>
      </c>
      <c r="I33" s="959" t="s">
        <v>330</v>
      </c>
      <c r="J33" s="959"/>
      <c r="K33" s="944" t="s">
        <v>608</v>
      </c>
      <c r="L33" s="960">
        <v>2225.18</v>
      </c>
      <c r="M33" s="883" t="s">
        <v>608</v>
      </c>
      <c r="N33" s="961">
        <v>414.82</v>
      </c>
      <c r="O33" s="962" t="s">
        <v>329</v>
      </c>
    </row>
    <row r="34" spans="1:15" ht="15.75">
      <c r="A34" s="885"/>
      <c r="B34" s="941" t="s">
        <v>593</v>
      </c>
      <c r="C34" s="963">
        <v>91</v>
      </c>
      <c r="D34" s="963"/>
      <c r="E34" s="943" t="s">
        <v>608</v>
      </c>
      <c r="F34" s="943" t="s">
        <v>331</v>
      </c>
      <c r="G34" s="943"/>
      <c r="H34" s="943" t="s">
        <v>608</v>
      </c>
      <c r="I34" s="959" t="s">
        <v>332</v>
      </c>
      <c r="J34" s="959"/>
      <c r="K34" s="944" t="s">
        <v>608</v>
      </c>
      <c r="L34" s="960">
        <v>1256.26</v>
      </c>
      <c r="M34" s="883" t="s">
        <v>608</v>
      </c>
      <c r="N34" s="961">
        <v>553.74</v>
      </c>
      <c r="O34" s="962" t="s">
        <v>331</v>
      </c>
    </row>
    <row r="35" spans="1:15" ht="15.75">
      <c r="A35" s="885"/>
      <c r="B35" s="941" t="s">
        <v>594</v>
      </c>
      <c r="C35" s="943" t="s">
        <v>333</v>
      </c>
      <c r="D35" s="943"/>
      <c r="E35" s="943" t="s">
        <v>608</v>
      </c>
      <c r="F35" s="943" t="s">
        <v>334</v>
      </c>
      <c r="G35" s="943"/>
      <c r="H35" s="943" t="s">
        <v>608</v>
      </c>
      <c r="I35" s="959" t="s">
        <v>335</v>
      </c>
      <c r="J35" s="959"/>
      <c r="K35" s="944" t="s">
        <v>608</v>
      </c>
      <c r="L35" s="960">
        <v>1885.43</v>
      </c>
      <c r="M35" s="883" t="s">
        <v>608</v>
      </c>
      <c r="N35" s="961">
        <v>844.57</v>
      </c>
      <c r="O35" s="962" t="s">
        <v>336</v>
      </c>
    </row>
    <row r="36" spans="1:15" ht="15.75">
      <c r="A36" s="885"/>
      <c r="B36" s="941" t="s">
        <v>595</v>
      </c>
      <c r="C36" s="963">
        <v>91</v>
      </c>
      <c r="D36" s="963"/>
      <c r="E36" s="943" t="s">
        <v>608</v>
      </c>
      <c r="F36" s="943" t="s">
        <v>337</v>
      </c>
      <c r="G36" s="943"/>
      <c r="H36" s="943" t="s">
        <v>608</v>
      </c>
      <c r="I36" s="959" t="s">
        <v>338</v>
      </c>
      <c r="J36" s="959"/>
      <c r="K36" s="944" t="s">
        <v>608</v>
      </c>
      <c r="L36" s="960">
        <v>2485.84</v>
      </c>
      <c r="M36" s="883" t="s">
        <v>608</v>
      </c>
      <c r="N36" s="961">
        <v>289.16</v>
      </c>
      <c r="O36" s="962" t="s">
        <v>337</v>
      </c>
    </row>
    <row r="37" spans="1:15" ht="15.75">
      <c r="A37" s="885"/>
      <c r="B37" s="941" t="s">
        <v>596</v>
      </c>
      <c r="C37" s="963">
        <v>91</v>
      </c>
      <c r="D37" s="963"/>
      <c r="E37" s="943" t="s">
        <v>608</v>
      </c>
      <c r="F37" s="963" t="s">
        <v>339</v>
      </c>
      <c r="G37" s="963"/>
      <c r="H37" s="943" t="s">
        <v>608</v>
      </c>
      <c r="I37" s="959" t="s">
        <v>340</v>
      </c>
      <c r="J37" s="959"/>
      <c r="K37" s="944" t="s">
        <v>608</v>
      </c>
      <c r="L37" s="960">
        <v>1859.36</v>
      </c>
      <c r="M37" s="883" t="s">
        <v>608</v>
      </c>
      <c r="N37" s="961">
        <v>830.64</v>
      </c>
      <c r="O37" s="962">
        <v>12.81</v>
      </c>
    </row>
    <row r="38" spans="1:15" ht="15.75">
      <c r="A38" s="885"/>
      <c r="B38" s="941" t="s">
        <v>597</v>
      </c>
      <c r="C38" s="963">
        <v>91</v>
      </c>
      <c r="D38" s="963"/>
      <c r="E38" s="943" t="s">
        <v>608</v>
      </c>
      <c r="F38" s="963" t="s">
        <v>337</v>
      </c>
      <c r="G38" s="963"/>
      <c r="H38" s="943" t="s">
        <v>608</v>
      </c>
      <c r="I38" s="959" t="s">
        <v>338</v>
      </c>
      <c r="J38" s="959"/>
      <c r="K38" s="944" t="s">
        <v>608</v>
      </c>
      <c r="L38" s="960">
        <v>2069.88</v>
      </c>
      <c r="M38" s="883" t="s">
        <v>608</v>
      </c>
      <c r="N38" s="961">
        <v>1250.12</v>
      </c>
      <c r="O38" s="962" t="s">
        <v>337</v>
      </c>
    </row>
    <row r="39" spans="1:15" ht="15.75">
      <c r="A39" s="885"/>
      <c r="B39" s="941" t="s">
        <v>598</v>
      </c>
      <c r="C39" s="963">
        <v>91</v>
      </c>
      <c r="D39" s="963"/>
      <c r="E39" s="943" t="s">
        <v>608</v>
      </c>
      <c r="F39" s="963" t="s">
        <v>339</v>
      </c>
      <c r="G39" s="963"/>
      <c r="H39" s="943" t="s">
        <v>608</v>
      </c>
      <c r="I39" s="959" t="s">
        <v>340</v>
      </c>
      <c r="J39" s="959"/>
      <c r="K39" s="944" t="s">
        <v>608</v>
      </c>
      <c r="L39" s="960">
        <v>2376.09</v>
      </c>
      <c r="M39" s="883" t="s">
        <v>608</v>
      </c>
      <c r="N39" s="961">
        <v>913.91</v>
      </c>
      <c r="O39" s="962">
        <v>12.81</v>
      </c>
    </row>
    <row r="40" spans="1:15" ht="15.75">
      <c r="A40" s="885"/>
      <c r="B40" s="941" t="s">
        <v>599</v>
      </c>
      <c r="C40" s="943" t="s">
        <v>341</v>
      </c>
      <c r="D40" s="943"/>
      <c r="E40" s="943" t="s">
        <v>608</v>
      </c>
      <c r="F40" s="963" t="s">
        <v>342</v>
      </c>
      <c r="G40" s="963"/>
      <c r="H40" s="943" t="s">
        <v>608</v>
      </c>
      <c r="I40" s="962" t="s">
        <v>343</v>
      </c>
      <c r="J40" s="962"/>
      <c r="K40" s="944" t="s">
        <v>608</v>
      </c>
      <c r="L40" s="960">
        <v>2698.36</v>
      </c>
      <c r="M40" s="883" t="s">
        <v>608</v>
      </c>
      <c r="N40" s="961">
        <v>2841.64</v>
      </c>
      <c r="O40" s="962" t="s">
        <v>344</v>
      </c>
    </row>
    <row r="41" spans="1:15" ht="15.75">
      <c r="A41" s="885"/>
      <c r="B41" s="941" t="s">
        <v>600</v>
      </c>
      <c r="C41" s="963">
        <v>91</v>
      </c>
      <c r="D41" s="963"/>
      <c r="E41" s="943" t="s">
        <v>608</v>
      </c>
      <c r="F41" s="963" t="s">
        <v>345</v>
      </c>
      <c r="G41" s="963"/>
      <c r="H41" s="943" t="s">
        <v>608</v>
      </c>
      <c r="I41" s="959" t="s">
        <v>346</v>
      </c>
      <c r="J41" s="959"/>
      <c r="K41" s="944" t="s">
        <v>608</v>
      </c>
      <c r="L41" s="960">
        <v>2674.94</v>
      </c>
      <c r="M41" s="883" t="s">
        <v>608</v>
      </c>
      <c r="N41" s="961">
        <v>925.06</v>
      </c>
      <c r="O41" s="962" t="s">
        <v>345</v>
      </c>
    </row>
    <row r="42" spans="1:15" ht="15.75">
      <c r="A42" s="885"/>
      <c r="B42" s="941" t="s">
        <v>601</v>
      </c>
      <c r="C42" s="963">
        <v>91</v>
      </c>
      <c r="D42" s="963"/>
      <c r="E42" s="943" t="s">
        <v>608</v>
      </c>
      <c r="F42" s="943" t="s">
        <v>347</v>
      </c>
      <c r="G42" s="943"/>
      <c r="H42" s="943" t="s">
        <v>608</v>
      </c>
      <c r="I42" s="962" t="s">
        <v>348</v>
      </c>
      <c r="J42" s="962"/>
      <c r="K42" s="944" t="s">
        <v>608</v>
      </c>
      <c r="L42" s="960">
        <f>734.011+799.294+655.926+430.549</f>
        <v>2619.7799999999997</v>
      </c>
      <c r="M42" s="883" t="s">
        <v>608</v>
      </c>
      <c r="N42" s="961">
        <f>129.451+0+0+945.989</f>
        <v>1075.44</v>
      </c>
      <c r="O42" s="962" t="s">
        <v>347</v>
      </c>
    </row>
    <row r="43" spans="1:15" ht="15.75">
      <c r="A43" s="885"/>
      <c r="B43" s="737" t="s">
        <v>590</v>
      </c>
      <c r="C43" s="943" t="s">
        <v>311</v>
      </c>
      <c r="D43" s="943"/>
      <c r="E43" s="943" t="s">
        <v>608</v>
      </c>
      <c r="F43" s="943" t="s">
        <v>349</v>
      </c>
      <c r="G43" s="943"/>
      <c r="H43" s="943" t="s">
        <v>608</v>
      </c>
      <c r="I43" s="962" t="s">
        <v>350</v>
      </c>
      <c r="J43" s="962"/>
      <c r="K43" s="944" t="s">
        <v>608</v>
      </c>
      <c r="L43" s="960">
        <v>2746.7</v>
      </c>
      <c r="M43" s="883" t="s">
        <v>608</v>
      </c>
      <c r="N43" s="961">
        <v>983.81</v>
      </c>
      <c r="O43" s="962" t="s">
        <v>351</v>
      </c>
    </row>
    <row r="44" spans="1:15" ht="15.75">
      <c r="A44" s="885"/>
      <c r="B44" s="737"/>
      <c r="C44" s="943"/>
      <c r="D44" s="943"/>
      <c r="E44" s="943"/>
      <c r="F44" s="943"/>
      <c r="G44" s="943"/>
      <c r="H44" s="943"/>
      <c r="I44" s="962"/>
      <c r="J44" s="962"/>
      <c r="K44" s="70"/>
      <c r="L44" s="960"/>
      <c r="M44" s="960"/>
      <c r="N44" s="961"/>
      <c r="O44" s="962"/>
    </row>
    <row r="45" spans="1:15" ht="15.75">
      <c r="A45" s="885" t="s">
        <v>162</v>
      </c>
      <c r="B45" s="941" t="s">
        <v>591</v>
      </c>
      <c r="C45" s="884">
        <v>91</v>
      </c>
      <c r="D45" s="884"/>
      <c r="E45" s="943" t="s">
        <v>608</v>
      </c>
      <c r="F45" s="884">
        <v>14.31</v>
      </c>
      <c r="G45" s="884"/>
      <c r="H45" s="943" t="s">
        <v>608</v>
      </c>
      <c r="I45" s="947">
        <v>96.72</v>
      </c>
      <c r="J45" s="947"/>
      <c r="K45" s="944" t="s">
        <v>608</v>
      </c>
      <c r="L45" s="883">
        <v>2868.15</v>
      </c>
      <c r="M45" s="883" t="s">
        <v>608</v>
      </c>
      <c r="N45" s="949" t="s">
        <v>608</v>
      </c>
      <c r="O45" s="873">
        <v>14.31</v>
      </c>
    </row>
    <row r="46" spans="1:15" ht="15.75">
      <c r="A46" s="885"/>
      <c r="B46" s="941" t="s">
        <v>592</v>
      </c>
      <c r="C46" s="884">
        <v>91</v>
      </c>
      <c r="D46" s="884"/>
      <c r="E46" s="943" t="s">
        <v>608</v>
      </c>
      <c r="F46" s="884">
        <v>14.31</v>
      </c>
      <c r="G46" s="884"/>
      <c r="H46" s="943" t="s">
        <v>608</v>
      </c>
      <c r="I46" s="947">
        <v>96.72</v>
      </c>
      <c r="J46" s="947"/>
      <c r="K46" s="944" t="s">
        <v>608</v>
      </c>
      <c r="L46" s="883">
        <v>2490.29</v>
      </c>
      <c r="M46" s="883" t="s">
        <v>608</v>
      </c>
      <c r="N46" s="948">
        <v>58.763</v>
      </c>
      <c r="O46" s="873">
        <v>14.31</v>
      </c>
    </row>
    <row r="47" spans="1:15" ht="15.75">
      <c r="A47" s="885"/>
      <c r="B47" s="941" t="s">
        <v>593</v>
      </c>
      <c r="C47" s="884">
        <v>91</v>
      </c>
      <c r="D47" s="884"/>
      <c r="E47" s="943" t="s">
        <v>608</v>
      </c>
      <c r="F47" s="884" t="s">
        <v>352</v>
      </c>
      <c r="G47" s="884"/>
      <c r="H47" s="943" t="s">
        <v>608</v>
      </c>
      <c r="I47" s="947" t="s">
        <v>353</v>
      </c>
      <c r="J47" s="947"/>
      <c r="K47" s="944" t="s">
        <v>608</v>
      </c>
      <c r="L47" s="883">
        <v>2059.15</v>
      </c>
      <c r="M47" s="883" t="s">
        <v>608</v>
      </c>
      <c r="N47" s="948">
        <v>800.85</v>
      </c>
      <c r="O47" s="873" t="s">
        <v>354</v>
      </c>
    </row>
    <row r="48" spans="1:15" ht="15.75">
      <c r="A48" s="885"/>
      <c r="B48" s="941" t="s">
        <v>594</v>
      </c>
      <c r="C48" s="884">
        <v>91</v>
      </c>
      <c r="D48" s="884"/>
      <c r="E48" s="943" t="s">
        <v>608</v>
      </c>
      <c r="F48" s="884" t="s">
        <v>355</v>
      </c>
      <c r="G48" s="884"/>
      <c r="H48" s="943" t="s">
        <v>608</v>
      </c>
      <c r="I48" s="947" t="s">
        <v>356</v>
      </c>
      <c r="J48" s="947"/>
      <c r="K48" s="944" t="s">
        <v>608</v>
      </c>
      <c r="L48" s="883">
        <v>4343.02</v>
      </c>
      <c r="M48" s="883" t="s">
        <v>608</v>
      </c>
      <c r="N48" s="946">
        <v>1213.29</v>
      </c>
      <c r="O48" s="873" t="s">
        <v>355</v>
      </c>
    </row>
    <row r="49" spans="1:15" ht="15.75">
      <c r="A49" s="885"/>
      <c r="B49" s="941" t="s">
        <v>595</v>
      </c>
      <c r="C49" s="884">
        <v>91</v>
      </c>
      <c r="D49" s="884"/>
      <c r="E49" s="943" t="s">
        <v>608</v>
      </c>
      <c r="F49" s="884">
        <v>14.27</v>
      </c>
      <c r="G49" s="884"/>
      <c r="H49" s="943" t="s">
        <v>608</v>
      </c>
      <c r="I49" s="947">
        <v>96.73</v>
      </c>
      <c r="J49" s="947"/>
      <c r="K49" s="944" t="s">
        <v>608</v>
      </c>
      <c r="L49" s="883">
        <v>1921.29</v>
      </c>
      <c r="M49" s="883" t="s">
        <v>608</v>
      </c>
      <c r="N49" s="946">
        <v>62.14</v>
      </c>
      <c r="O49" s="873">
        <v>14.27</v>
      </c>
    </row>
    <row r="50" spans="1:15" ht="15.75">
      <c r="A50" s="885"/>
      <c r="B50" s="941" t="s">
        <v>596</v>
      </c>
      <c r="C50" s="884" t="s">
        <v>357</v>
      </c>
      <c r="D50" s="884"/>
      <c r="E50" s="943" t="s">
        <v>608</v>
      </c>
      <c r="F50" s="884" t="s">
        <v>358</v>
      </c>
      <c r="G50" s="884"/>
      <c r="H50" s="943" t="s">
        <v>608</v>
      </c>
      <c r="I50" s="947" t="s">
        <v>359</v>
      </c>
      <c r="J50" s="947"/>
      <c r="K50" s="944" t="s">
        <v>608</v>
      </c>
      <c r="L50" s="883">
        <v>2608.317</v>
      </c>
      <c r="M50" s="883" t="s">
        <v>608</v>
      </c>
      <c r="N50" s="946">
        <v>817.215</v>
      </c>
      <c r="O50" s="873" t="s">
        <v>358</v>
      </c>
    </row>
    <row r="51" spans="1:15" ht="15.75">
      <c r="A51" s="885"/>
      <c r="B51" s="941" t="s">
        <v>597</v>
      </c>
      <c r="C51" s="884">
        <v>91</v>
      </c>
      <c r="D51" s="884"/>
      <c r="E51" s="943" t="s">
        <v>608</v>
      </c>
      <c r="F51" s="884" t="s">
        <v>360</v>
      </c>
      <c r="G51" s="884"/>
      <c r="H51" s="943" t="s">
        <v>608</v>
      </c>
      <c r="I51" s="947" t="s">
        <v>361</v>
      </c>
      <c r="J51" s="947"/>
      <c r="K51" s="944" t="s">
        <v>608</v>
      </c>
      <c r="L51" s="883">
        <v>3951.67</v>
      </c>
      <c r="M51" s="883" t="s">
        <v>608</v>
      </c>
      <c r="N51" s="949" t="s">
        <v>608</v>
      </c>
      <c r="O51" s="873" t="s">
        <v>360</v>
      </c>
    </row>
    <row r="52" spans="1:15" ht="15.75">
      <c r="A52" s="885"/>
      <c r="B52" s="941" t="s">
        <v>598</v>
      </c>
      <c r="C52" s="884">
        <v>91</v>
      </c>
      <c r="D52" s="884"/>
      <c r="E52" s="943" t="s">
        <v>608</v>
      </c>
      <c r="F52" s="884" t="s">
        <v>362</v>
      </c>
      <c r="G52" s="884"/>
      <c r="H52" s="943" t="s">
        <v>608</v>
      </c>
      <c r="I52" s="947" t="s">
        <v>363</v>
      </c>
      <c r="J52" s="947"/>
      <c r="K52" s="944" t="s">
        <v>608</v>
      </c>
      <c r="L52" s="883">
        <v>3297.919</v>
      </c>
      <c r="M52" s="883" t="s">
        <v>608</v>
      </c>
      <c r="N52" s="949" t="s">
        <v>608</v>
      </c>
      <c r="O52" s="873" t="s">
        <v>362</v>
      </c>
    </row>
    <row r="53" spans="1:15" ht="15.75">
      <c r="A53" s="885"/>
      <c r="B53" s="941" t="s">
        <v>599</v>
      </c>
      <c r="C53" s="884" t="s">
        <v>333</v>
      </c>
      <c r="D53" s="884"/>
      <c r="E53" s="943" t="s">
        <v>608</v>
      </c>
      <c r="F53" s="884" t="s">
        <v>364</v>
      </c>
      <c r="G53" s="884"/>
      <c r="H53" s="943" t="s">
        <v>608</v>
      </c>
      <c r="I53" s="947" t="s">
        <v>365</v>
      </c>
      <c r="J53" s="947"/>
      <c r="K53" s="944" t="s">
        <v>608</v>
      </c>
      <c r="L53" s="883">
        <v>3265.171</v>
      </c>
      <c r="M53" s="883" t="s">
        <v>608</v>
      </c>
      <c r="N53" s="964">
        <v>532.509</v>
      </c>
      <c r="O53" s="873" t="s">
        <v>364</v>
      </c>
    </row>
    <row r="54" spans="1:15" ht="15.75">
      <c r="A54" s="885"/>
      <c r="B54" s="941" t="s">
        <v>600</v>
      </c>
      <c r="C54" s="884">
        <v>91</v>
      </c>
      <c r="D54" s="884"/>
      <c r="E54" s="943" t="s">
        <v>608</v>
      </c>
      <c r="F54" s="884" t="s">
        <v>366</v>
      </c>
      <c r="G54" s="884"/>
      <c r="H54" s="943" t="s">
        <v>608</v>
      </c>
      <c r="I54" s="947" t="s">
        <v>367</v>
      </c>
      <c r="J54" s="947"/>
      <c r="K54" s="944" t="s">
        <v>608</v>
      </c>
      <c r="L54" s="883">
        <v>3258.341</v>
      </c>
      <c r="M54" s="883" t="s">
        <v>608</v>
      </c>
      <c r="N54" s="964">
        <v>337.122</v>
      </c>
      <c r="O54" s="873" t="s">
        <v>366</v>
      </c>
    </row>
    <row r="55" spans="1:15" ht="15.75">
      <c r="A55" s="885"/>
      <c r="B55" s="941" t="s">
        <v>601</v>
      </c>
      <c r="C55" s="943">
        <v>91</v>
      </c>
      <c r="D55" s="943"/>
      <c r="E55" s="943" t="s">
        <v>608</v>
      </c>
      <c r="F55" s="943" t="s">
        <v>368</v>
      </c>
      <c r="G55" s="943"/>
      <c r="H55" s="943" t="s">
        <v>608</v>
      </c>
      <c r="I55" s="962" t="s">
        <v>369</v>
      </c>
      <c r="J55" s="962"/>
      <c r="K55" s="944" t="s">
        <v>608</v>
      </c>
      <c r="L55" s="960">
        <v>2522.38</v>
      </c>
      <c r="M55" s="883" t="s">
        <v>608</v>
      </c>
      <c r="N55" s="961">
        <v>288.06</v>
      </c>
      <c r="O55" s="962" t="s">
        <v>368</v>
      </c>
    </row>
    <row r="56" spans="1:15" ht="15.75">
      <c r="A56" s="885"/>
      <c r="B56" s="737" t="s">
        <v>590</v>
      </c>
      <c r="C56" s="943">
        <v>91</v>
      </c>
      <c r="D56" s="943"/>
      <c r="E56" s="943" t="s">
        <v>608</v>
      </c>
      <c r="F56" s="943" t="s">
        <v>301</v>
      </c>
      <c r="G56" s="943"/>
      <c r="H56" s="943" t="s">
        <v>608</v>
      </c>
      <c r="I56" s="962" t="s">
        <v>370</v>
      </c>
      <c r="J56" s="962"/>
      <c r="K56" s="944" t="s">
        <v>608</v>
      </c>
      <c r="L56" s="960">
        <v>3194.37</v>
      </c>
      <c r="M56" s="883" t="s">
        <v>608</v>
      </c>
      <c r="N56" s="965" t="s">
        <v>608</v>
      </c>
      <c r="O56" s="962" t="s">
        <v>371</v>
      </c>
    </row>
    <row r="57" spans="1:15" ht="15.75">
      <c r="A57" s="885"/>
      <c r="B57" s="737"/>
      <c r="C57" s="943"/>
      <c r="D57" s="943"/>
      <c r="E57" s="943"/>
      <c r="F57" s="943"/>
      <c r="G57" s="943"/>
      <c r="H57" s="943"/>
      <c r="I57" s="962"/>
      <c r="J57" s="962"/>
      <c r="K57" s="70"/>
      <c r="L57" s="960"/>
      <c r="M57" s="960"/>
      <c r="N57" s="965"/>
      <c r="O57" s="962"/>
    </row>
    <row r="58" spans="1:15" ht="15.75">
      <c r="A58" s="885" t="s">
        <v>1127</v>
      </c>
      <c r="B58" s="737" t="s">
        <v>591</v>
      </c>
      <c r="C58" s="943">
        <v>91</v>
      </c>
      <c r="D58" s="943"/>
      <c r="E58" s="943" t="s">
        <v>608</v>
      </c>
      <c r="F58" s="943" t="s">
        <v>372</v>
      </c>
      <c r="G58" s="943"/>
      <c r="H58" s="943" t="s">
        <v>608</v>
      </c>
      <c r="I58" s="962" t="s">
        <v>373</v>
      </c>
      <c r="J58" s="962"/>
      <c r="K58" s="944" t="s">
        <v>608</v>
      </c>
      <c r="L58" s="960">
        <v>3654.995</v>
      </c>
      <c r="M58" s="883" t="s">
        <v>608</v>
      </c>
      <c r="N58" s="965" t="s">
        <v>608</v>
      </c>
      <c r="O58" s="962" t="s">
        <v>372</v>
      </c>
    </row>
    <row r="59" spans="1:15" ht="15.75">
      <c r="A59" s="885"/>
      <c r="B59" s="737" t="s">
        <v>592</v>
      </c>
      <c r="C59" s="943">
        <v>91</v>
      </c>
      <c r="D59" s="943"/>
      <c r="E59" s="943" t="s">
        <v>608</v>
      </c>
      <c r="F59" s="943" t="s">
        <v>374</v>
      </c>
      <c r="G59" s="943"/>
      <c r="H59" s="943" t="s">
        <v>608</v>
      </c>
      <c r="I59" s="962" t="s">
        <v>375</v>
      </c>
      <c r="J59" s="962"/>
      <c r="K59" s="944" t="s">
        <v>608</v>
      </c>
      <c r="L59" s="960">
        <v>2508.1</v>
      </c>
      <c r="M59" s="883" t="s">
        <v>608</v>
      </c>
      <c r="N59" s="965">
        <v>326.43</v>
      </c>
      <c r="O59" s="962" t="s">
        <v>374</v>
      </c>
    </row>
    <row r="60" spans="1:15" ht="15.75">
      <c r="A60" s="885"/>
      <c r="B60" s="737" t="s">
        <v>593</v>
      </c>
      <c r="C60" s="943">
        <v>91</v>
      </c>
      <c r="D60" s="943"/>
      <c r="E60" s="943" t="s">
        <v>608</v>
      </c>
      <c r="F60" s="943" t="s">
        <v>376</v>
      </c>
      <c r="G60" s="943"/>
      <c r="H60" s="943" t="s">
        <v>608</v>
      </c>
      <c r="I60" s="962" t="s">
        <v>377</v>
      </c>
      <c r="J60" s="962"/>
      <c r="K60" s="944" t="s">
        <v>608</v>
      </c>
      <c r="L60" s="960">
        <v>3229.496</v>
      </c>
      <c r="M60" s="883" t="s">
        <v>608</v>
      </c>
      <c r="N60" s="965" t="s">
        <v>608</v>
      </c>
      <c r="O60" s="962" t="s">
        <v>376</v>
      </c>
    </row>
    <row r="61" spans="1:15" ht="15.75">
      <c r="A61" s="885"/>
      <c r="B61" s="737" t="s">
        <v>594</v>
      </c>
      <c r="C61" s="943">
        <v>91</v>
      </c>
      <c r="D61" s="943"/>
      <c r="E61" s="943" t="s">
        <v>608</v>
      </c>
      <c r="F61" s="943" t="s">
        <v>378</v>
      </c>
      <c r="G61" s="943"/>
      <c r="H61" s="943" t="s">
        <v>608</v>
      </c>
      <c r="I61" s="962" t="s">
        <v>379</v>
      </c>
      <c r="J61" s="962"/>
      <c r="K61" s="944" t="s">
        <v>608</v>
      </c>
      <c r="L61" s="960">
        <v>3215.563</v>
      </c>
      <c r="M61" s="883" t="s">
        <v>608</v>
      </c>
      <c r="N61" s="965">
        <v>623.266</v>
      </c>
      <c r="O61" s="962" t="s">
        <v>378</v>
      </c>
    </row>
    <row r="62" spans="1:15" ht="15.75">
      <c r="A62" s="885"/>
      <c r="B62" s="737" t="s">
        <v>595</v>
      </c>
      <c r="C62" s="943">
        <v>91</v>
      </c>
      <c r="D62" s="943"/>
      <c r="E62" s="943" t="s">
        <v>608</v>
      </c>
      <c r="F62" s="943" t="s">
        <v>380</v>
      </c>
      <c r="G62" s="943"/>
      <c r="H62" s="943" t="s">
        <v>608</v>
      </c>
      <c r="I62" s="962" t="s">
        <v>381</v>
      </c>
      <c r="J62" s="962"/>
      <c r="K62" s="944" t="s">
        <v>608</v>
      </c>
      <c r="L62" s="960">
        <v>2709.8050000000003</v>
      </c>
      <c r="M62" s="883" t="s">
        <v>608</v>
      </c>
      <c r="N62" s="965">
        <v>648.79</v>
      </c>
      <c r="O62" s="962" t="s">
        <v>380</v>
      </c>
    </row>
    <row r="63" spans="1:15" ht="15.75">
      <c r="A63" s="885"/>
      <c r="B63" s="737" t="s">
        <v>596</v>
      </c>
      <c r="C63" s="943">
        <v>91</v>
      </c>
      <c r="D63" s="943"/>
      <c r="E63" s="943" t="s">
        <v>608</v>
      </c>
      <c r="F63" s="943" t="s">
        <v>380</v>
      </c>
      <c r="G63" s="943"/>
      <c r="H63" s="943" t="s">
        <v>608</v>
      </c>
      <c r="I63" s="962" t="s">
        <v>381</v>
      </c>
      <c r="J63" s="962"/>
      <c r="K63" s="944" t="s">
        <v>608</v>
      </c>
      <c r="L63" s="960">
        <v>3151.5849999999996</v>
      </c>
      <c r="M63" s="883" t="s">
        <v>608</v>
      </c>
      <c r="N63" s="965" t="s">
        <v>608</v>
      </c>
      <c r="O63" s="962" t="s">
        <v>380</v>
      </c>
    </row>
    <row r="64" spans="1:15" ht="15.75">
      <c r="A64" s="885"/>
      <c r="B64" s="737" t="s">
        <v>597</v>
      </c>
      <c r="C64" s="943">
        <v>91</v>
      </c>
      <c r="D64" s="943"/>
      <c r="E64" s="943" t="s">
        <v>608</v>
      </c>
      <c r="F64" s="943">
        <v>12.99</v>
      </c>
      <c r="G64" s="943"/>
      <c r="H64" s="943" t="s">
        <v>608</v>
      </c>
      <c r="I64" s="966">
        <v>97</v>
      </c>
      <c r="J64" s="966"/>
      <c r="K64" s="944" t="s">
        <v>608</v>
      </c>
      <c r="L64" s="960">
        <v>3357.334</v>
      </c>
      <c r="M64" s="883" t="s">
        <v>608</v>
      </c>
      <c r="N64" s="965" t="s">
        <v>608</v>
      </c>
      <c r="O64" s="962">
        <v>12.99</v>
      </c>
    </row>
    <row r="65" spans="1:15" ht="15.75">
      <c r="A65" s="885"/>
      <c r="B65" s="737" t="s">
        <v>598</v>
      </c>
      <c r="C65" s="943">
        <v>91</v>
      </c>
      <c r="D65" s="943"/>
      <c r="E65" s="943" t="s">
        <v>608</v>
      </c>
      <c r="F65" s="943">
        <v>12.99</v>
      </c>
      <c r="G65" s="943"/>
      <c r="H65" s="943" t="s">
        <v>608</v>
      </c>
      <c r="I65" s="966">
        <v>97</v>
      </c>
      <c r="J65" s="966"/>
      <c r="K65" s="944" t="s">
        <v>608</v>
      </c>
      <c r="L65" s="960">
        <v>3678.633</v>
      </c>
      <c r="M65" s="883" t="s">
        <v>608</v>
      </c>
      <c r="N65" s="965" t="s">
        <v>608</v>
      </c>
      <c r="O65" s="962">
        <v>12.99</v>
      </c>
    </row>
    <row r="66" spans="1:15" ht="15.75">
      <c r="A66" s="885"/>
      <c r="B66" s="737" t="s">
        <v>599</v>
      </c>
      <c r="C66" s="943">
        <v>91</v>
      </c>
      <c r="D66" s="943"/>
      <c r="E66" s="943" t="s">
        <v>608</v>
      </c>
      <c r="F66" s="943">
        <v>12.99</v>
      </c>
      <c r="G66" s="943"/>
      <c r="H66" s="943" t="s">
        <v>608</v>
      </c>
      <c r="I66" s="966">
        <v>97</v>
      </c>
      <c r="J66" s="966"/>
      <c r="K66" s="944" t="s">
        <v>608</v>
      </c>
      <c r="L66" s="960">
        <v>2265.56</v>
      </c>
      <c r="M66" s="883" t="s">
        <v>608</v>
      </c>
      <c r="N66" s="965" t="s">
        <v>608</v>
      </c>
      <c r="O66" s="962">
        <v>12.99</v>
      </c>
    </row>
    <row r="67" spans="1:15" ht="15.75">
      <c r="A67" s="885"/>
      <c r="B67" s="737" t="s">
        <v>600</v>
      </c>
      <c r="C67" s="943">
        <v>91</v>
      </c>
      <c r="D67" s="943"/>
      <c r="E67" s="943" t="s">
        <v>608</v>
      </c>
      <c r="F67" s="943" t="s">
        <v>382</v>
      </c>
      <c r="G67" s="943"/>
      <c r="H67" s="943" t="s">
        <v>608</v>
      </c>
      <c r="I67" s="962" t="s">
        <v>383</v>
      </c>
      <c r="J67" s="962"/>
      <c r="K67" s="944" t="s">
        <v>608</v>
      </c>
      <c r="L67" s="960">
        <v>3500</v>
      </c>
      <c r="M67" s="883" t="s">
        <v>608</v>
      </c>
      <c r="N67" s="965" t="s">
        <v>608</v>
      </c>
      <c r="O67" s="962" t="s">
        <v>382</v>
      </c>
    </row>
    <row r="68" spans="1:15" ht="15.75">
      <c r="A68" s="885"/>
      <c r="B68" s="737" t="s">
        <v>601</v>
      </c>
      <c r="C68" s="943" t="s">
        <v>384</v>
      </c>
      <c r="D68" s="943"/>
      <c r="E68" s="943">
        <v>12.04</v>
      </c>
      <c r="F68" s="943" t="s">
        <v>385</v>
      </c>
      <c r="G68" s="943"/>
      <c r="H68" s="943">
        <v>99.565</v>
      </c>
      <c r="I68" s="962" t="s">
        <v>386</v>
      </c>
      <c r="J68" s="962"/>
      <c r="K68" s="590">
        <f>305.05+199.57+292.563</f>
        <v>797.183</v>
      </c>
      <c r="L68" s="590">
        <f>300+400+700+700+800</f>
        <v>2900</v>
      </c>
      <c r="M68" s="883" t="s">
        <v>608</v>
      </c>
      <c r="N68" s="965">
        <v>695.38</v>
      </c>
      <c r="O68" s="962" t="s">
        <v>387</v>
      </c>
    </row>
    <row r="69" spans="1:15" ht="15.75">
      <c r="A69" s="885"/>
      <c r="B69" s="737" t="s">
        <v>590</v>
      </c>
      <c r="C69" s="943" t="s">
        <v>384</v>
      </c>
      <c r="D69" s="943"/>
      <c r="E69" s="943">
        <v>12.04</v>
      </c>
      <c r="F69" s="943" t="s">
        <v>388</v>
      </c>
      <c r="G69" s="943"/>
      <c r="H69" s="943">
        <v>99.565</v>
      </c>
      <c r="I69" s="962" t="s">
        <v>389</v>
      </c>
      <c r="J69" s="962"/>
      <c r="K69" s="960">
        <f>471.087+596.132+450.587+615.315</f>
        <v>2133.121</v>
      </c>
      <c r="L69" s="960">
        <f>450+550+500+400</f>
        <v>1900</v>
      </c>
      <c r="M69" s="883" t="s">
        <v>608</v>
      </c>
      <c r="N69" s="965">
        <v>1066.879</v>
      </c>
      <c r="O69" s="962" t="s">
        <v>390</v>
      </c>
    </row>
    <row r="70" spans="1:15" ht="15.75">
      <c r="A70" s="885"/>
      <c r="B70" s="737"/>
      <c r="C70" s="943"/>
      <c r="D70" s="943"/>
      <c r="E70" s="943"/>
      <c r="F70" s="943"/>
      <c r="G70" s="943"/>
      <c r="H70" s="943"/>
      <c r="I70" s="962"/>
      <c r="J70" s="962"/>
      <c r="K70" s="960"/>
      <c r="L70" s="960"/>
      <c r="M70" s="960"/>
      <c r="N70" s="965"/>
      <c r="O70" s="962"/>
    </row>
    <row r="71" spans="1:15" ht="15.75">
      <c r="A71" s="885" t="s">
        <v>1128</v>
      </c>
      <c r="B71" s="737" t="s">
        <v>591</v>
      </c>
      <c r="C71" s="943" t="s">
        <v>384</v>
      </c>
      <c r="D71" s="943"/>
      <c r="E71" s="943">
        <v>12.04</v>
      </c>
      <c r="F71" s="943" t="s">
        <v>391</v>
      </c>
      <c r="G71" s="943"/>
      <c r="H71" s="943">
        <v>99.565</v>
      </c>
      <c r="I71" s="962" t="s">
        <v>392</v>
      </c>
      <c r="J71" s="962"/>
      <c r="K71" s="960">
        <f>408.088+740.485+800.215+764.477</f>
        <v>2713.265</v>
      </c>
      <c r="L71" s="960">
        <f>900+800+800+800</f>
        <v>3300</v>
      </c>
      <c r="M71" s="883" t="s">
        <v>608</v>
      </c>
      <c r="N71" s="965">
        <v>1786.765</v>
      </c>
      <c r="O71" s="962" t="s">
        <v>393</v>
      </c>
    </row>
    <row r="72" spans="1:15" ht="15.75">
      <c r="A72" s="885"/>
      <c r="B72" s="737" t="s">
        <v>592</v>
      </c>
      <c r="C72" s="943" t="s">
        <v>384</v>
      </c>
      <c r="D72" s="943"/>
      <c r="E72" s="943">
        <v>12.04</v>
      </c>
      <c r="F72" s="943" t="s">
        <v>394</v>
      </c>
      <c r="G72" s="943"/>
      <c r="H72" s="943">
        <v>99.565</v>
      </c>
      <c r="I72" s="966" t="s">
        <v>395</v>
      </c>
      <c r="J72" s="966"/>
      <c r="K72" s="960">
        <f>484.116+1145.814+592.611+1186.297</f>
        <v>3408.838</v>
      </c>
      <c r="L72" s="960">
        <f>783.637+800+530+1200</f>
        <v>3313.6369999999997</v>
      </c>
      <c r="M72" s="883" t="s">
        <v>608</v>
      </c>
      <c r="N72" s="965">
        <v>907.525</v>
      </c>
      <c r="O72" s="962" t="s">
        <v>396</v>
      </c>
    </row>
    <row r="73" spans="1:15" ht="15.75">
      <c r="A73" s="885"/>
      <c r="B73" s="737" t="s">
        <v>593</v>
      </c>
      <c r="C73" s="943" t="s">
        <v>384</v>
      </c>
      <c r="D73" s="943"/>
      <c r="E73" s="943">
        <v>12.04</v>
      </c>
      <c r="F73" s="943">
        <v>12.18</v>
      </c>
      <c r="G73" s="943"/>
      <c r="H73" s="943">
        <v>99.565</v>
      </c>
      <c r="I73" s="966">
        <v>97.175</v>
      </c>
      <c r="J73" s="966"/>
      <c r="K73" s="960">
        <f>1353.601+1576.768+1400+980.714+923.187</f>
        <v>6234.27</v>
      </c>
      <c r="L73" s="960">
        <v>841.394</v>
      </c>
      <c r="M73" s="883" t="s">
        <v>608</v>
      </c>
      <c r="N73" s="965">
        <v>1524.336</v>
      </c>
      <c r="O73" s="962">
        <v>12.17</v>
      </c>
    </row>
    <row r="74" spans="1:15" ht="15.75">
      <c r="A74" s="885"/>
      <c r="B74" s="737" t="s">
        <v>594</v>
      </c>
      <c r="C74" s="943" t="s">
        <v>384</v>
      </c>
      <c r="D74" s="943"/>
      <c r="E74" s="943" t="s">
        <v>397</v>
      </c>
      <c r="F74" s="943">
        <v>12.07</v>
      </c>
      <c r="G74" s="943"/>
      <c r="H74" s="943" t="s">
        <v>398</v>
      </c>
      <c r="I74" s="966">
        <v>97.2</v>
      </c>
      <c r="J74" s="966"/>
      <c r="K74" s="960">
        <f>1524.862+1096.014+3200+987.404</f>
        <v>6808.280000000001</v>
      </c>
      <c r="L74" s="960">
        <v>1200</v>
      </c>
      <c r="M74" s="883" t="s">
        <v>608</v>
      </c>
      <c r="N74" s="965">
        <v>4391.72</v>
      </c>
      <c r="O74" s="962" t="s">
        <v>399</v>
      </c>
    </row>
    <row r="75" spans="1:15" ht="15.75">
      <c r="A75" s="885"/>
      <c r="B75" s="737" t="s">
        <v>595</v>
      </c>
      <c r="C75" s="943" t="s">
        <v>384</v>
      </c>
      <c r="D75" s="943"/>
      <c r="E75" s="943">
        <v>11.74</v>
      </c>
      <c r="F75" s="967">
        <v>11.7</v>
      </c>
      <c r="G75" s="967"/>
      <c r="H75" s="943">
        <v>99.575</v>
      </c>
      <c r="I75" s="966">
        <v>97.28</v>
      </c>
      <c r="J75" s="966"/>
      <c r="K75" s="960">
        <f>4084.664+3046.098+3500+2492.691+2718.803</f>
        <v>15842.256000000001</v>
      </c>
      <c r="L75" s="960">
        <v>2200</v>
      </c>
      <c r="M75" s="883" t="s">
        <v>608</v>
      </c>
      <c r="N75" s="965">
        <v>2057.74</v>
      </c>
      <c r="O75" s="962">
        <v>11.7</v>
      </c>
    </row>
    <row r="76" spans="1:15" ht="15.75">
      <c r="A76" s="885"/>
      <c r="B76" s="737" t="s">
        <v>596</v>
      </c>
      <c r="C76" s="943" t="s">
        <v>384</v>
      </c>
      <c r="D76" s="943"/>
      <c r="E76" s="943">
        <v>11.74</v>
      </c>
      <c r="F76" s="943">
        <v>11.65</v>
      </c>
      <c r="G76" s="943"/>
      <c r="H76" s="943">
        <v>99.575</v>
      </c>
      <c r="I76" s="966">
        <v>97.29</v>
      </c>
      <c r="J76" s="966"/>
      <c r="K76" s="960">
        <f>4716.43+2000+5000+1770.476</f>
        <v>13486.906</v>
      </c>
      <c r="L76" s="960">
        <v>2000</v>
      </c>
      <c r="M76" s="883" t="s">
        <v>608</v>
      </c>
      <c r="N76" s="965">
        <v>1513.09</v>
      </c>
      <c r="O76" s="962">
        <v>11.65</v>
      </c>
    </row>
    <row r="77" spans="1:15" ht="15.75">
      <c r="A77" s="885"/>
      <c r="B77" s="737" t="s">
        <v>597</v>
      </c>
      <c r="C77" s="943" t="s">
        <v>384</v>
      </c>
      <c r="D77" s="943"/>
      <c r="E77" s="943">
        <v>11.74</v>
      </c>
      <c r="F77" s="943">
        <v>11.63</v>
      </c>
      <c r="G77" s="943"/>
      <c r="H77" s="943">
        <v>99.575</v>
      </c>
      <c r="I77" s="966">
        <v>97.295</v>
      </c>
      <c r="J77" s="966"/>
      <c r="K77" s="960">
        <f>5523.275+1631.477+5447.332+1557.93</f>
        <v>14160.014</v>
      </c>
      <c r="L77" s="960">
        <v>1000</v>
      </c>
      <c r="M77" s="960">
        <f>783.57+0+0+729.524</f>
        <v>1513.094</v>
      </c>
      <c r="N77" s="965" t="s">
        <v>608</v>
      </c>
      <c r="O77" s="962">
        <v>11.63</v>
      </c>
    </row>
    <row r="78" spans="1:15" ht="15.75">
      <c r="A78" s="885"/>
      <c r="B78" s="737" t="s">
        <v>598</v>
      </c>
      <c r="C78" s="943" t="s">
        <v>384</v>
      </c>
      <c r="D78" s="943"/>
      <c r="E78" s="943" t="s">
        <v>400</v>
      </c>
      <c r="F78" s="943">
        <v>11.63</v>
      </c>
      <c r="G78" s="943"/>
      <c r="H78" s="943" t="s">
        <v>401</v>
      </c>
      <c r="I78" s="966">
        <v>97.295</v>
      </c>
      <c r="J78" s="966"/>
      <c r="K78" s="960">
        <f>2328.134+5712.821+2183.62+5617.518+2191.837</f>
        <v>18033.93</v>
      </c>
      <c r="L78" s="960">
        <v>1321.234</v>
      </c>
      <c r="M78" s="960">
        <f>171.866+287.179+416.381+182.482+208.163</f>
        <v>1266.071</v>
      </c>
      <c r="N78" s="965">
        <v>78.766</v>
      </c>
      <c r="O78" s="962" t="s">
        <v>402</v>
      </c>
    </row>
    <row r="79" spans="1:15" ht="15.75">
      <c r="A79" s="885"/>
      <c r="B79" s="737" t="s">
        <v>599</v>
      </c>
      <c r="C79" s="943" t="s">
        <v>384</v>
      </c>
      <c r="D79" s="943"/>
      <c r="E79" s="943">
        <v>12.01</v>
      </c>
      <c r="F79" s="943">
        <v>11.95</v>
      </c>
      <c r="G79" s="943"/>
      <c r="H79" s="943">
        <v>99.566</v>
      </c>
      <c r="I79" s="966">
        <v>97.225</v>
      </c>
      <c r="J79" s="966"/>
      <c r="K79" s="960">
        <f>3148.676+4752.003+3800+5000</f>
        <v>16700.679</v>
      </c>
      <c r="L79" s="960">
        <v>1239.445</v>
      </c>
      <c r="M79" s="960">
        <f>351.324+247.997+0+0</f>
        <v>599.321</v>
      </c>
      <c r="N79" s="965">
        <v>1760.555</v>
      </c>
      <c r="O79" s="962">
        <v>11.95</v>
      </c>
    </row>
    <row r="80" spans="1:15" ht="15.75">
      <c r="A80" s="885"/>
      <c r="B80" s="737" t="s">
        <v>600</v>
      </c>
      <c r="C80" s="943" t="s">
        <v>384</v>
      </c>
      <c r="D80" s="943"/>
      <c r="E80" s="943" t="s">
        <v>403</v>
      </c>
      <c r="F80" s="967">
        <v>12.1</v>
      </c>
      <c r="G80" s="967"/>
      <c r="H80" s="943" t="s">
        <v>404</v>
      </c>
      <c r="I80" s="966">
        <v>97.193</v>
      </c>
      <c r="J80" s="966"/>
      <c r="K80" s="960">
        <f>3492.708+5261.336+3377.639+4992.591</f>
        <v>17124.274</v>
      </c>
      <c r="L80" s="960">
        <v>1000.91</v>
      </c>
      <c r="M80" s="960">
        <f>107.292+38.664+122.361+7.049</f>
        <v>275.366</v>
      </c>
      <c r="N80" s="965">
        <v>999.09</v>
      </c>
      <c r="O80" s="962" t="s">
        <v>405</v>
      </c>
    </row>
    <row r="81" spans="1:15" ht="15.75">
      <c r="A81" s="885"/>
      <c r="B81" s="737" t="s">
        <v>601</v>
      </c>
      <c r="C81" s="943" t="s">
        <v>384</v>
      </c>
      <c r="D81" s="943"/>
      <c r="E81" s="943">
        <v>12.27</v>
      </c>
      <c r="F81" s="943">
        <v>12.35</v>
      </c>
      <c r="G81" s="943"/>
      <c r="H81" s="943">
        <v>99.557</v>
      </c>
      <c r="I81" s="966">
        <v>97.138</v>
      </c>
      <c r="J81" s="966"/>
      <c r="K81" s="960">
        <f>5251.003+4100+5382.816+3960.344+5000</f>
        <v>23694.163</v>
      </c>
      <c r="L81" s="944">
        <v>1272.077</v>
      </c>
      <c r="M81" s="944">
        <f>548.997+0+17.184+39.656+0</f>
        <v>605.8369999999999</v>
      </c>
      <c r="N81" s="965">
        <v>527.923</v>
      </c>
      <c r="O81" s="962">
        <v>12.35</v>
      </c>
    </row>
    <row r="82" spans="1:15" ht="15.75">
      <c r="A82" s="885"/>
      <c r="B82" s="737" t="s">
        <v>590</v>
      </c>
      <c r="C82" s="943" t="s">
        <v>384</v>
      </c>
      <c r="D82" s="943"/>
      <c r="E82" s="943">
        <v>12.27</v>
      </c>
      <c r="F82" s="943">
        <v>12.35</v>
      </c>
      <c r="G82" s="943"/>
      <c r="H82" s="943">
        <v>99.557</v>
      </c>
      <c r="I82" s="966">
        <v>97.138</v>
      </c>
      <c r="J82" s="966"/>
      <c r="K82" s="960">
        <v>16994.221</v>
      </c>
      <c r="L82" s="960">
        <v>2100</v>
      </c>
      <c r="M82" s="960">
        <v>1005.779</v>
      </c>
      <c r="N82" s="965" t="s">
        <v>608</v>
      </c>
      <c r="O82" s="962">
        <v>12.35</v>
      </c>
    </row>
    <row r="83" spans="1:15" ht="15.75">
      <c r="A83" s="885"/>
      <c r="B83" s="737"/>
      <c r="C83" s="943"/>
      <c r="D83" s="943"/>
      <c r="E83" s="943"/>
      <c r="F83" s="943"/>
      <c r="G83" s="943"/>
      <c r="H83" s="943"/>
      <c r="I83" s="966"/>
      <c r="J83" s="966"/>
      <c r="K83" s="960"/>
      <c r="L83" s="960"/>
      <c r="M83" s="960"/>
      <c r="N83" s="965"/>
      <c r="O83" s="962"/>
    </row>
    <row r="84" spans="1:15" ht="15.75">
      <c r="A84" s="885" t="s">
        <v>1129</v>
      </c>
      <c r="B84" s="737" t="s">
        <v>591</v>
      </c>
      <c r="C84" s="943" t="s">
        <v>384</v>
      </c>
      <c r="D84" s="943"/>
      <c r="E84" s="943">
        <v>12.27</v>
      </c>
      <c r="F84" s="943">
        <v>12.35</v>
      </c>
      <c r="G84" s="943"/>
      <c r="H84" s="943">
        <v>99.557</v>
      </c>
      <c r="I84" s="966">
        <v>97.138</v>
      </c>
      <c r="J84" s="966"/>
      <c r="K84" s="960">
        <f>2403.07+4559.568+2701.989+5006.852+2903.741</f>
        <v>17575.22</v>
      </c>
      <c r="L84" s="960">
        <v>2168.602</v>
      </c>
      <c r="M84" s="960">
        <f>296.93+240.432+198.011+393.148+1096.259</f>
        <v>2224.7799999999997</v>
      </c>
      <c r="N84" s="965">
        <v>331.398</v>
      </c>
      <c r="O84" s="962">
        <v>12.35</v>
      </c>
    </row>
    <row r="85" spans="1:15" ht="15.75">
      <c r="A85" s="885"/>
      <c r="B85" s="737" t="s">
        <v>592</v>
      </c>
      <c r="C85" s="943" t="s">
        <v>384</v>
      </c>
      <c r="D85" s="943"/>
      <c r="E85" s="943" t="s">
        <v>406</v>
      </c>
      <c r="F85" s="943" t="s">
        <v>407</v>
      </c>
      <c r="G85" s="943"/>
      <c r="H85" s="943" t="s">
        <v>408</v>
      </c>
      <c r="I85" s="966">
        <v>97.154</v>
      </c>
      <c r="J85" s="966"/>
      <c r="K85" s="960">
        <f>3476.983+2453.965+3652.654+2611.93</f>
        <v>12195.532000000001</v>
      </c>
      <c r="L85" s="960">
        <f>2202.293</f>
        <v>2202.293</v>
      </c>
      <c r="M85" s="960">
        <f>323.017+546.035+347.346+188.07</f>
        <v>1404.4679999999998</v>
      </c>
      <c r="N85" s="965" t="s">
        <v>608</v>
      </c>
      <c r="O85" s="962" t="s">
        <v>407</v>
      </c>
    </row>
    <row r="86" spans="1:15" ht="15.75">
      <c r="A86" s="885"/>
      <c r="B86" s="737" t="s">
        <v>593</v>
      </c>
      <c r="C86" s="943" t="s">
        <v>384</v>
      </c>
      <c r="D86" s="943"/>
      <c r="E86" s="943">
        <v>12.77</v>
      </c>
      <c r="F86" s="943">
        <v>12.74</v>
      </c>
      <c r="G86" s="943"/>
      <c r="H86" s="968">
        <v>99.54</v>
      </c>
      <c r="I86" s="966">
        <v>97.054</v>
      </c>
      <c r="J86" s="966"/>
      <c r="K86" s="960">
        <f>4278.214+3100+3700+4022.303</f>
        <v>15100.517</v>
      </c>
      <c r="L86" s="960">
        <v>1309.082</v>
      </c>
      <c r="M86" s="960">
        <f>721.786+177.697</f>
        <v>899.483</v>
      </c>
      <c r="N86" s="965">
        <v>690.918</v>
      </c>
      <c r="O86" s="962">
        <v>12.74</v>
      </c>
    </row>
    <row r="87" spans="1:15" ht="15.75">
      <c r="A87" s="885"/>
      <c r="B87" s="737" t="s">
        <v>594</v>
      </c>
      <c r="C87" s="943" t="s">
        <v>384</v>
      </c>
      <c r="D87" s="943"/>
      <c r="E87" s="943">
        <v>12.77</v>
      </c>
      <c r="F87" s="943">
        <v>12.75</v>
      </c>
      <c r="G87" s="943"/>
      <c r="H87" s="968">
        <v>99.54</v>
      </c>
      <c r="I87" s="966">
        <v>97.052</v>
      </c>
      <c r="J87" s="966"/>
      <c r="K87" s="960">
        <f>2661.399+4103.069+2000+4980.44</f>
        <v>13744.908</v>
      </c>
      <c r="L87" s="960">
        <v>1931.064</v>
      </c>
      <c r="M87" s="960">
        <f>938.601+596.931+119.56</f>
        <v>1655.092</v>
      </c>
      <c r="N87" s="965">
        <v>68.936</v>
      </c>
      <c r="O87" s="962">
        <v>12.75</v>
      </c>
    </row>
    <row r="88" spans="1:15" ht="15.75">
      <c r="A88" s="885"/>
      <c r="B88" s="737" t="s">
        <v>595</v>
      </c>
      <c r="C88" s="943" t="s">
        <v>384</v>
      </c>
      <c r="D88" s="943"/>
      <c r="E88" s="943" t="s">
        <v>409</v>
      </c>
      <c r="F88" s="943">
        <v>12.75</v>
      </c>
      <c r="G88" s="943"/>
      <c r="H88" s="968" t="s">
        <v>410</v>
      </c>
      <c r="I88" s="966">
        <v>97.052</v>
      </c>
      <c r="J88" s="966"/>
      <c r="K88" s="960">
        <v>17987.52</v>
      </c>
      <c r="L88" s="960">
        <v>863.068</v>
      </c>
      <c r="M88" s="960">
        <v>1112.48</v>
      </c>
      <c r="N88" s="965">
        <v>136.93</v>
      </c>
      <c r="O88" s="962">
        <v>12.75</v>
      </c>
    </row>
    <row r="89" spans="1:15" ht="15.75">
      <c r="A89" s="969"/>
      <c r="B89" s="970" t="s">
        <v>596</v>
      </c>
      <c r="C89" s="971" t="s">
        <v>384</v>
      </c>
      <c r="D89" s="971"/>
      <c r="E89" s="971">
        <v>12.77</v>
      </c>
      <c r="F89" s="971">
        <v>12.75</v>
      </c>
      <c r="G89" s="971"/>
      <c r="H89" s="972">
        <v>99.54</v>
      </c>
      <c r="I89" s="973">
        <v>97.052</v>
      </c>
      <c r="J89" s="973"/>
      <c r="K89" s="974">
        <v>11263.197</v>
      </c>
      <c r="L89" s="974">
        <v>4941.822</v>
      </c>
      <c r="M89" s="974">
        <v>936.803</v>
      </c>
      <c r="N89" s="975">
        <v>58.178</v>
      </c>
      <c r="O89" s="976">
        <v>12.75</v>
      </c>
    </row>
    <row r="90" spans="1:15" ht="15.75">
      <c r="A90" s="957" t="s">
        <v>411</v>
      </c>
      <c r="B90" s="977" t="s">
        <v>412</v>
      </c>
      <c r="C90" s="978"/>
      <c r="D90" s="978"/>
      <c r="E90" s="978"/>
      <c r="F90" s="933"/>
      <c r="G90" s="933"/>
      <c r="H90" s="933"/>
      <c r="I90" s="978"/>
      <c r="J90" s="978"/>
      <c r="K90" s="979"/>
      <c r="L90" s="979"/>
      <c r="M90" s="979"/>
      <c r="N90" s="980"/>
      <c r="O90" s="980"/>
    </row>
    <row r="91" spans="1:14" ht="15.75">
      <c r="A91" s="941" t="s">
        <v>413</v>
      </c>
      <c r="B91" s="980" t="s">
        <v>414</v>
      </c>
      <c r="C91" s="981"/>
      <c r="D91" s="981"/>
      <c r="E91" s="981"/>
      <c r="F91" s="982"/>
      <c r="G91" s="982"/>
      <c r="H91" s="982"/>
      <c r="I91" s="978"/>
      <c r="J91" s="978"/>
      <c r="K91" s="979"/>
      <c r="L91" s="979"/>
      <c r="M91" s="979"/>
      <c r="N91" s="980"/>
    </row>
    <row r="92" spans="1:14" ht="15.75">
      <c r="A92" s="112" t="s">
        <v>415</v>
      </c>
      <c r="B92" s="112"/>
      <c r="C92" s="767"/>
      <c r="D92" s="767"/>
      <c r="E92" s="767"/>
      <c r="F92" s="982"/>
      <c r="G92" s="982"/>
      <c r="H92" s="982"/>
      <c r="I92" s="978"/>
      <c r="J92" s="978"/>
      <c r="K92" s="979"/>
      <c r="L92" s="979"/>
      <c r="M92" s="979"/>
      <c r="N92" s="980"/>
    </row>
  </sheetData>
  <mergeCells count="2">
    <mergeCell ref="E4:F5"/>
    <mergeCell ref="H4:I5"/>
  </mergeCells>
  <printOptions/>
  <pageMargins left="0.75" right="0.75" top="1" bottom="1" header="0.5" footer="0.5"/>
  <pageSetup horizontalDpi="600" verticalDpi="600" orientation="portrait" paperSize="9" scale="42" r:id="rId1"/>
</worksheet>
</file>

<file path=xl/worksheets/sheet34.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9.140625" defaultRowHeight="12.75"/>
  <cols>
    <col min="1" max="1" width="17.8515625" style="0" customWidth="1"/>
    <col min="2" max="2" width="14.28125" style="0" customWidth="1"/>
    <col min="3" max="3" width="17.421875" style="0" customWidth="1"/>
    <col min="4" max="4" width="16.140625" style="0" customWidth="1"/>
    <col min="5" max="5" width="14.28125" style="0" customWidth="1"/>
    <col min="6" max="6" width="20.421875" style="0" customWidth="1"/>
    <col min="7" max="7" width="17.421875" style="0" customWidth="1"/>
    <col min="8" max="8" width="16.140625" style="0" customWidth="1"/>
    <col min="9" max="9" width="14.28125" style="0" customWidth="1"/>
  </cols>
  <sheetData>
    <row r="1" spans="1:9" ht="18.75">
      <c r="A1" s="64" t="s">
        <v>416</v>
      </c>
      <c r="B1" s="64"/>
      <c r="C1" s="64"/>
      <c r="D1" s="64"/>
      <c r="E1" s="64"/>
      <c r="F1" s="64"/>
      <c r="G1" s="443"/>
      <c r="H1" s="64"/>
      <c r="I1" s="796"/>
    </row>
    <row r="2" spans="1:9" ht="18.75">
      <c r="A2" s="64"/>
      <c r="B2" s="64"/>
      <c r="C2" s="64"/>
      <c r="D2" s="64"/>
      <c r="E2" s="64"/>
      <c r="F2" s="64"/>
      <c r="G2" s="443"/>
      <c r="H2" s="64"/>
      <c r="I2" s="796"/>
    </row>
    <row r="3" spans="1:9" ht="18.75">
      <c r="A3" s="64" t="s">
        <v>417</v>
      </c>
      <c r="B3" s="64"/>
      <c r="C3" s="64"/>
      <c r="D3" s="64"/>
      <c r="E3" s="64"/>
      <c r="F3" s="64"/>
      <c r="G3" s="443"/>
      <c r="H3" s="64"/>
      <c r="I3" s="796"/>
    </row>
    <row r="4" spans="1:9" ht="18.75">
      <c r="A4" s="281"/>
      <c r="B4" s="281"/>
      <c r="C4" s="281"/>
      <c r="D4" s="281"/>
      <c r="E4" s="281"/>
      <c r="F4" s="282"/>
      <c r="G4" s="282"/>
      <c r="H4" s="282" t="s">
        <v>418</v>
      </c>
      <c r="I4" s="282"/>
    </row>
    <row r="5" spans="1:9" ht="18.75">
      <c r="A5" s="283"/>
      <c r="B5" s="283"/>
      <c r="C5" s="283"/>
      <c r="D5" s="283" t="s">
        <v>419</v>
      </c>
      <c r="E5" s="283"/>
      <c r="F5" s="284" t="s">
        <v>244</v>
      </c>
      <c r="G5" s="284"/>
      <c r="H5" s="284" t="s">
        <v>420</v>
      </c>
      <c r="I5" s="284" t="s">
        <v>421</v>
      </c>
    </row>
    <row r="6" spans="1:9" ht="21">
      <c r="A6" s="283"/>
      <c r="B6" s="283"/>
      <c r="C6" s="282" t="s">
        <v>422</v>
      </c>
      <c r="D6" s="282" t="s">
        <v>152</v>
      </c>
      <c r="E6" s="282" t="s">
        <v>153</v>
      </c>
      <c r="F6" s="284" t="s">
        <v>434</v>
      </c>
      <c r="G6" s="284" t="s">
        <v>423</v>
      </c>
      <c r="H6" s="284" t="s">
        <v>424</v>
      </c>
      <c r="I6" s="284" t="s">
        <v>435</v>
      </c>
    </row>
    <row r="7" spans="1:9" ht="21">
      <c r="A7" s="285" t="s">
        <v>155</v>
      </c>
      <c r="B7" s="285"/>
      <c r="C7" s="286" t="s">
        <v>425</v>
      </c>
      <c r="D7" s="286" t="s">
        <v>426</v>
      </c>
      <c r="E7" s="286" t="s">
        <v>588</v>
      </c>
      <c r="F7" s="286" t="s">
        <v>588</v>
      </c>
      <c r="G7" s="286" t="s">
        <v>436</v>
      </c>
      <c r="H7" s="286" t="s">
        <v>427</v>
      </c>
      <c r="I7" s="286" t="s">
        <v>420</v>
      </c>
    </row>
    <row r="8" spans="1:9" ht="15.75">
      <c r="A8" s="262" t="s">
        <v>851</v>
      </c>
      <c r="B8" s="112"/>
      <c r="C8" s="983">
        <v>1548</v>
      </c>
      <c r="D8" s="152">
        <v>17684.375</v>
      </c>
      <c r="E8" s="152">
        <v>48.36354</v>
      </c>
      <c r="F8" s="151">
        <v>668.8</v>
      </c>
      <c r="G8" s="151">
        <v>5.77</v>
      </c>
      <c r="H8" s="984">
        <v>278.72</v>
      </c>
      <c r="I8" s="952" t="s">
        <v>222</v>
      </c>
    </row>
    <row r="9" spans="1:9" ht="15.75">
      <c r="A9" s="262" t="s">
        <v>887</v>
      </c>
      <c r="B9" s="112"/>
      <c r="C9" s="983">
        <v>1658</v>
      </c>
      <c r="D9" s="152">
        <v>29546.245</v>
      </c>
      <c r="E9" s="152">
        <v>82.100777</v>
      </c>
      <c r="F9" s="151">
        <v>1024.3</v>
      </c>
      <c r="G9" s="151">
        <v>5.22</v>
      </c>
      <c r="H9" s="984">
        <v>312.9</v>
      </c>
      <c r="I9" s="952" t="s">
        <v>222</v>
      </c>
    </row>
    <row r="10" spans="1:9" ht="15.75">
      <c r="A10" s="704">
        <v>1995</v>
      </c>
      <c r="B10" s="112"/>
      <c r="C10" s="983">
        <v>3196</v>
      </c>
      <c r="D10" s="152">
        <v>44865.863</v>
      </c>
      <c r="E10" s="152">
        <v>106.823153</v>
      </c>
      <c r="F10" s="151">
        <v>1120.3</v>
      </c>
      <c r="G10" s="151">
        <v>6.47</v>
      </c>
      <c r="H10" s="984">
        <v>332.8</v>
      </c>
      <c r="I10" s="952" t="s">
        <v>222</v>
      </c>
    </row>
    <row r="11" spans="1:9" ht="15.75">
      <c r="A11" s="262" t="s">
        <v>854</v>
      </c>
      <c r="B11" s="151"/>
      <c r="C11" s="983">
        <v>1024</v>
      </c>
      <c r="D11" s="152">
        <v>42844.259</v>
      </c>
      <c r="E11" s="152">
        <v>103.319513</v>
      </c>
      <c r="F11" s="151">
        <v>1189.8</v>
      </c>
      <c r="G11" s="151">
        <v>7.5</v>
      </c>
      <c r="H11" s="984">
        <v>352.18</v>
      </c>
      <c r="I11" s="952" t="s">
        <v>222</v>
      </c>
    </row>
    <row r="12" spans="1:9" ht="15.75">
      <c r="A12" s="985">
        <v>1997</v>
      </c>
      <c r="B12" s="986"/>
      <c r="C12" s="983">
        <v>1405</v>
      </c>
      <c r="D12" s="152">
        <v>60783.803</v>
      </c>
      <c r="E12" s="152">
        <v>214.803921</v>
      </c>
      <c r="F12" s="151">
        <v>2336</v>
      </c>
      <c r="G12" s="151">
        <v>4.8</v>
      </c>
      <c r="H12" s="151">
        <v>708.5</v>
      </c>
      <c r="I12" s="987">
        <v>258.8</v>
      </c>
    </row>
    <row r="13" spans="1:9" ht="15.75">
      <c r="A13" s="304" t="s">
        <v>948</v>
      </c>
      <c r="B13" s="151"/>
      <c r="C13" s="983">
        <v>1569</v>
      </c>
      <c r="D13" s="152">
        <v>52072.694</v>
      </c>
      <c r="E13" s="152">
        <v>290.259236</v>
      </c>
      <c r="F13" s="151">
        <v>3225</v>
      </c>
      <c r="G13" s="151">
        <v>4.99</v>
      </c>
      <c r="H13" s="151">
        <v>946.72</v>
      </c>
      <c r="I13" s="988">
        <v>218.98</v>
      </c>
    </row>
    <row r="14" spans="1:9" ht="15.75">
      <c r="A14" s="586">
        <v>1999</v>
      </c>
      <c r="B14" s="271"/>
      <c r="C14" s="989">
        <v>1978</v>
      </c>
      <c r="D14" s="154">
        <v>34302.863</v>
      </c>
      <c r="E14" s="154">
        <v>163.723859</v>
      </c>
      <c r="F14" s="271">
        <v>4874</v>
      </c>
      <c r="G14" s="271">
        <v>3.8</v>
      </c>
      <c r="H14" s="271">
        <v>1399.3</v>
      </c>
      <c r="I14" s="987">
        <v>443.9</v>
      </c>
    </row>
    <row r="15" spans="1:9" ht="15.75">
      <c r="A15" s="586">
        <v>2000</v>
      </c>
      <c r="B15" s="271"/>
      <c r="C15" s="989">
        <v>1997</v>
      </c>
      <c r="D15" s="154">
        <v>46577.58</v>
      </c>
      <c r="E15" s="154">
        <v>277.335474</v>
      </c>
      <c r="F15" s="154">
        <v>5244.69</v>
      </c>
      <c r="G15" s="154">
        <v>5.58</v>
      </c>
      <c r="H15" s="154">
        <v>1453.45</v>
      </c>
      <c r="I15" s="154">
        <v>430.7</v>
      </c>
    </row>
    <row r="16" spans="1:9" ht="15.75">
      <c r="A16" s="586">
        <v>2001</v>
      </c>
      <c r="B16" s="271"/>
      <c r="C16" s="983">
        <v>2715</v>
      </c>
      <c r="D16" s="152">
        <v>65410.793</v>
      </c>
      <c r="E16" s="152">
        <v>400.117</v>
      </c>
      <c r="F16" s="152">
        <v>8909.22</v>
      </c>
      <c r="G16" s="152">
        <v>4.93</v>
      </c>
      <c r="H16" s="152">
        <v>2455.38</v>
      </c>
      <c r="I16" s="152">
        <v>683.84</v>
      </c>
    </row>
    <row r="17" spans="1:9" ht="15.75">
      <c r="A17" s="586">
        <v>2002</v>
      </c>
      <c r="B17" s="271"/>
      <c r="C17" s="983">
        <v>1721</v>
      </c>
      <c r="D17" s="152">
        <v>47558.52</v>
      </c>
      <c r="E17" s="152">
        <v>192.804</v>
      </c>
      <c r="F17" s="152">
        <v>9403.1</v>
      </c>
      <c r="G17" s="399">
        <v>6.79</v>
      </c>
      <c r="H17" s="152">
        <v>2496.82</v>
      </c>
      <c r="I17" s="152">
        <v>499.97</v>
      </c>
    </row>
    <row r="18" spans="2:9" ht="15.75">
      <c r="B18" s="268"/>
      <c r="C18" s="990"/>
      <c r="D18" s="152"/>
      <c r="E18" s="152"/>
      <c r="F18" s="152"/>
      <c r="G18" s="152"/>
      <c r="H18" s="152"/>
      <c r="I18" s="152"/>
    </row>
    <row r="19" spans="1:9" ht="15.75">
      <c r="A19" s="586">
        <v>2003</v>
      </c>
      <c r="B19" s="112" t="s">
        <v>591</v>
      </c>
      <c r="C19" s="991">
        <v>267</v>
      </c>
      <c r="D19" s="152">
        <v>4255.119</v>
      </c>
      <c r="E19" s="152">
        <v>13.888164</v>
      </c>
      <c r="F19" s="152">
        <v>9119.2</v>
      </c>
      <c r="G19" s="399">
        <v>7</v>
      </c>
      <c r="H19" s="152">
        <v>2421.45</v>
      </c>
      <c r="I19" s="152">
        <v>475.93</v>
      </c>
    </row>
    <row r="20" spans="1:9" ht="15.75">
      <c r="A20" s="586"/>
      <c r="B20" s="112" t="s">
        <v>592</v>
      </c>
      <c r="C20" s="983">
        <v>291</v>
      </c>
      <c r="D20" s="152">
        <v>4360.8</v>
      </c>
      <c r="E20" s="152">
        <v>25.81434107</v>
      </c>
      <c r="F20" s="152">
        <v>8696.7</v>
      </c>
      <c r="G20" s="152">
        <v>7.49</v>
      </c>
      <c r="H20" s="152">
        <v>2309.25</v>
      </c>
      <c r="I20" s="152">
        <v>466.51</v>
      </c>
    </row>
    <row r="21" spans="1:9" ht="15.75">
      <c r="A21" s="586"/>
      <c r="B21" s="112" t="s">
        <v>593</v>
      </c>
      <c r="C21" s="983">
        <v>241</v>
      </c>
      <c r="D21" s="152">
        <v>1537.182</v>
      </c>
      <c r="E21" s="152">
        <v>6.69628956</v>
      </c>
      <c r="F21" s="152">
        <v>8620.3</v>
      </c>
      <c r="G21" s="152">
        <v>7.57</v>
      </c>
      <c r="H21" s="152">
        <v>2282.64</v>
      </c>
      <c r="I21" s="152">
        <v>458.5</v>
      </c>
    </row>
    <row r="22" spans="2:9" ht="15.75">
      <c r="B22" s="112" t="s">
        <v>594</v>
      </c>
      <c r="C22" s="991">
        <v>228</v>
      </c>
      <c r="D22" s="152">
        <v>4323.433</v>
      </c>
      <c r="E22" s="152">
        <v>18.08477596</v>
      </c>
      <c r="F22" s="152">
        <v>8511.2</v>
      </c>
      <c r="G22" s="399">
        <v>7.91</v>
      </c>
      <c r="H22" s="152">
        <v>2253.75</v>
      </c>
      <c r="I22" s="152">
        <v>461.31</v>
      </c>
    </row>
    <row r="23" spans="2:9" ht="15.75">
      <c r="B23" s="268" t="s">
        <v>595</v>
      </c>
      <c r="C23" s="991">
        <v>172</v>
      </c>
      <c r="D23" s="152">
        <v>2464.506</v>
      </c>
      <c r="E23" s="152">
        <v>7.81534464</v>
      </c>
      <c r="F23" s="152">
        <v>8359</v>
      </c>
      <c r="G23" s="399">
        <v>8.1</v>
      </c>
      <c r="H23" s="152">
        <v>2265.3</v>
      </c>
      <c r="I23" s="152">
        <v>460.8</v>
      </c>
    </row>
    <row r="24" spans="2:9" ht="15.75">
      <c r="B24" s="112" t="s">
        <v>596</v>
      </c>
      <c r="C24" s="991">
        <v>158</v>
      </c>
      <c r="D24" s="152">
        <v>8941.351</v>
      </c>
      <c r="E24" s="152">
        <v>59.50201835</v>
      </c>
      <c r="F24" s="152">
        <v>8393.9</v>
      </c>
      <c r="G24" s="399">
        <v>8.26</v>
      </c>
      <c r="H24" s="152">
        <v>2222.69</v>
      </c>
      <c r="I24" s="152">
        <v>517.03</v>
      </c>
    </row>
    <row r="25" spans="2:9" ht="15.75">
      <c r="B25" s="725" t="s">
        <v>597</v>
      </c>
      <c r="C25" s="88">
        <v>168</v>
      </c>
      <c r="D25" s="152">
        <v>3978.099</v>
      </c>
      <c r="E25" s="152">
        <v>21.80271943</v>
      </c>
      <c r="F25" s="152">
        <v>8448.7</v>
      </c>
      <c r="G25" s="152">
        <v>8.21</v>
      </c>
      <c r="H25" s="152">
        <v>2237.24</v>
      </c>
      <c r="I25" s="152">
        <v>507.78</v>
      </c>
    </row>
    <row r="26" spans="2:9" ht="15.75">
      <c r="B26" s="151" t="s">
        <v>598</v>
      </c>
      <c r="C26" s="992">
        <v>140</v>
      </c>
      <c r="D26" s="152">
        <v>1332.212</v>
      </c>
      <c r="E26" s="152">
        <v>6.60649479</v>
      </c>
      <c r="F26" s="152">
        <v>8513.5</v>
      </c>
      <c r="G26" s="399">
        <v>8.49</v>
      </c>
      <c r="H26" s="152">
        <v>2254.37</v>
      </c>
      <c r="I26" s="152">
        <v>564.7</v>
      </c>
    </row>
    <row r="27" spans="2:9" ht="15.75">
      <c r="B27" s="151" t="s">
        <v>599</v>
      </c>
      <c r="C27" s="992">
        <v>175</v>
      </c>
      <c r="D27" s="152">
        <v>3007.028</v>
      </c>
      <c r="E27" s="152">
        <v>18.56521943</v>
      </c>
      <c r="F27" s="152">
        <v>8859.1</v>
      </c>
      <c r="G27" s="399">
        <v>8.35</v>
      </c>
      <c r="H27" s="152">
        <v>2345.86</v>
      </c>
      <c r="I27" s="152">
        <v>587.59</v>
      </c>
    </row>
    <row r="28" spans="2:9" ht="15.75">
      <c r="B28" s="151" t="s">
        <v>600</v>
      </c>
      <c r="C28" s="992">
        <v>173</v>
      </c>
      <c r="D28" s="152">
        <v>20982.895</v>
      </c>
      <c r="E28" s="152">
        <v>107.37928663</v>
      </c>
      <c r="F28" s="152">
        <v>9044.1</v>
      </c>
      <c r="G28" s="399">
        <v>8.18</v>
      </c>
      <c r="H28" s="152">
        <v>2394.52</v>
      </c>
      <c r="I28" s="152">
        <v>588.94</v>
      </c>
    </row>
    <row r="29" spans="2:9" ht="15.75">
      <c r="B29" s="151" t="s">
        <v>601</v>
      </c>
      <c r="C29" s="992">
        <v>157</v>
      </c>
      <c r="D29" s="152">
        <v>1235.464</v>
      </c>
      <c r="E29" s="152">
        <v>4.76095915</v>
      </c>
      <c r="F29" s="152">
        <v>9326.7</v>
      </c>
      <c r="G29" s="399">
        <v>7.8</v>
      </c>
      <c r="H29" s="152">
        <v>2469.33</v>
      </c>
      <c r="I29" s="152">
        <v>597.85</v>
      </c>
    </row>
    <row r="30" spans="2:9" ht="15.75">
      <c r="B30" s="151" t="s">
        <v>590</v>
      </c>
      <c r="C30" s="992">
        <v>211</v>
      </c>
      <c r="D30" s="152">
        <v>20994.994</v>
      </c>
      <c r="E30" s="152">
        <v>109.41989399</v>
      </c>
      <c r="F30" s="152">
        <v>9437.7</v>
      </c>
      <c r="G30" s="399">
        <v>7.66</v>
      </c>
      <c r="H30" s="152">
        <v>2498.71</v>
      </c>
      <c r="I30" s="152">
        <v>567.34</v>
      </c>
    </row>
    <row r="31" ht="12.75">
      <c r="G31" s="471"/>
    </row>
    <row r="32" spans="1:9" ht="15.75">
      <c r="A32" s="586">
        <v>2004</v>
      </c>
      <c r="B32" s="112" t="s">
        <v>591</v>
      </c>
      <c r="C32" s="991">
        <v>157</v>
      </c>
      <c r="D32" s="152">
        <v>9062.643</v>
      </c>
      <c r="E32" s="152">
        <v>32.30149162</v>
      </c>
      <c r="F32" s="152">
        <v>9532.3</v>
      </c>
      <c r="G32" s="399">
        <v>7.6</v>
      </c>
      <c r="H32" s="152">
        <v>2523.77</v>
      </c>
      <c r="I32" s="152">
        <v>621.36</v>
      </c>
    </row>
    <row r="33" spans="1:9" ht="15.75">
      <c r="A33" s="70"/>
      <c r="B33" s="268" t="s">
        <v>592</v>
      </c>
      <c r="C33" s="993">
        <v>101</v>
      </c>
      <c r="D33" s="152">
        <v>3849.465</v>
      </c>
      <c r="E33" s="152">
        <v>9.76711185</v>
      </c>
      <c r="F33" s="152">
        <v>9906.1</v>
      </c>
      <c r="G33" s="399">
        <v>7.1</v>
      </c>
      <c r="H33" s="152">
        <v>2622.74</v>
      </c>
      <c r="I33" s="152">
        <v>748.87</v>
      </c>
    </row>
    <row r="34" spans="1:9" ht="15.75">
      <c r="A34" s="70"/>
      <c r="B34" s="268" t="s">
        <v>593</v>
      </c>
      <c r="C34" s="993">
        <v>105</v>
      </c>
      <c r="D34" s="152">
        <v>2292.895</v>
      </c>
      <c r="E34" s="152">
        <v>7.26124249</v>
      </c>
      <c r="F34" s="152">
        <v>9981</v>
      </c>
      <c r="G34" s="399">
        <v>7</v>
      </c>
      <c r="H34" s="152">
        <v>2641.25</v>
      </c>
      <c r="I34" s="152">
        <v>754.53</v>
      </c>
    </row>
    <row r="35" spans="1:9" ht="15.75">
      <c r="A35" s="70"/>
      <c r="B35" s="268" t="s">
        <v>594</v>
      </c>
      <c r="C35" s="993">
        <v>133</v>
      </c>
      <c r="D35" s="154">
        <v>1579.515</v>
      </c>
      <c r="E35" s="154">
        <v>8.129813</v>
      </c>
      <c r="F35" s="154">
        <v>10549.7</v>
      </c>
      <c r="G35" s="389">
        <v>6.9</v>
      </c>
      <c r="H35" s="154">
        <v>2791.79</v>
      </c>
      <c r="I35" s="154">
        <v>675.81</v>
      </c>
    </row>
    <row r="36" spans="1:9" ht="15.75">
      <c r="A36" s="70"/>
      <c r="B36" s="268" t="s">
        <v>595</v>
      </c>
      <c r="C36" s="993">
        <v>216</v>
      </c>
      <c r="D36" s="154">
        <v>8103.522</v>
      </c>
      <c r="E36" s="154">
        <v>34.83204137</v>
      </c>
      <c r="F36" s="154">
        <v>10825.42</v>
      </c>
      <c r="G36" s="389">
        <v>6.2</v>
      </c>
      <c r="H36" s="154">
        <v>2864.74</v>
      </c>
      <c r="I36" s="154">
        <v>643.74</v>
      </c>
    </row>
    <row r="37" spans="1:9" ht="15.75">
      <c r="A37" s="70"/>
      <c r="B37" s="268" t="s">
        <v>596</v>
      </c>
      <c r="C37" s="993">
        <v>214</v>
      </c>
      <c r="D37" s="154">
        <v>5704.354</v>
      </c>
      <c r="E37" s="154">
        <v>28.07027195</v>
      </c>
      <c r="F37" s="154">
        <v>10708.5</v>
      </c>
      <c r="G37" s="389">
        <v>6.3</v>
      </c>
      <c r="H37" s="154">
        <v>2844.09</v>
      </c>
      <c r="I37" s="154">
        <v>645.4</v>
      </c>
    </row>
    <row r="38" spans="1:9" ht="15.75">
      <c r="A38" s="70"/>
      <c r="B38" s="268" t="s">
        <v>597</v>
      </c>
      <c r="C38" s="993">
        <v>150</v>
      </c>
      <c r="D38" s="154">
        <v>1537.84</v>
      </c>
      <c r="E38" s="154">
        <v>7.8724823</v>
      </c>
      <c r="F38" s="154">
        <v>10686</v>
      </c>
      <c r="G38" s="389">
        <v>6.3</v>
      </c>
      <c r="H38" s="154">
        <v>2838.09</v>
      </c>
      <c r="I38" s="154">
        <v>573.55</v>
      </c>
    </row>
    <row r="39" spans="1:9" ht="15.75">
      <c r="A39" s="70"/>
      <c r="B39" s="268" t="s">
        <v>598</v>
      </c>
      <c r="C39" s="993">
        <v>150</v>
      </c>
      <c r="D39" s="154">
        <v>4156.728</v>
      </c>
      <c r="E39" s="154">
        <v>10.89784992</v>
      </c>
      <c r="F39" s="154">
        <v>10667.8</v>
      </c>
      <c r="G39" s="389">
        <v>5.9</v>
      </c>
      <c r="H39" s="154">
        <v>2833.28</v>
      </c>
      <c r="I39" s="154">
        <v>676.96</v>
      </c>
    </row>
    <row r="40" spans="1:9" ht="15.75">
      <c r="A40" s="70"/>
      <c r="B40" s="268" t="s">
        <v>599</v>
      </c>
      <c r="C40" s="993">
        <v>163</v>
      </c>
      <c r="D40" s="154">
        <v>16093.484</v>
      </c>
      <c r="E40" s="154">
        <v>26.65544822</v>
      </c>
      <c r="F40" s="154">
        <v>10930</v>
      </c>
      <c r="G40" s="389">
        <v>5.8</v>
      </c>
      <c r="H40" s="154">
        <v>2902.91</v>
      </c>
      <c r="I40" s="154">
        <v>670.62</v>
      </c>
    </row>
    <row r="41" spans="1:9" ht="15.75">
      <c r="A41" s="70"/>
      <c r="B41" s="268" t="s">
        <v>600</v>
      </c>
      <c r="C41" s="993">
        <v>181</v>
      </c>
      <c r="D41" s="154">
        <v>12768.454</v>
      </c>
      <c r="E41" s="154">
        <v>11.35466246</v>
      </c>
      <c r="F41" s="154">
        <v>10917</v>
      </c>
      <c r="G41" s="389">
        <v>5.8</v>
      </c>
      <c r="H41" s="154">
        <v>2899.43</v>
      </c>
      <c r="I41" s="154">
        <v>698.2</v>
      </c>
    </row>
    <row r="42" spans="1:9" ht="15.75">
      <c r="A42" s="70"/>
      <c r="B42" s="268" t="s">
        <v>601</v>
      </c>
      <c r="C42" s="993">
        <v>128</v>
      </c>
      <c r="D42" s="154">
        <v>1739.945</v>
      </c>
      <c r="E42" s="154">
        <v>5.85023494</v>
      </c>
      <c r="F42" s="154">
        <v>10961</v>
      </c>
      <c r="G42" s="389">
        <v>6</v>
      </c>
      <c r="H42" s="154">
        <v>2911.1</v>
      </c>
      <c r="I42" s="154">
        <v>684.06</v>
      </c>
    </row>
    <row r="43" spans="1:9" ht="15.75">
      <c r="A43" s="70"/>
      <c r="B43" s="268" t="s">
        <v>590</v>
      </c>
      <c r="C43" s="993">
        <v>175</v>
      </c>
      <c r="D43" s="154">
        <v>3011.947</v>
      </c>
      <c r="E43" s="154">
        <v>19.79207016</v>
      </c>
      <c r="F43" s="154">
        <v>10876</v>
      </c>
      <c r="G43" s="389">
        <v>6.3</v>
      </c>
      <c r="H43" s="154">
        <v>2888.68</v>
      </c>
      <c r="I43" s="154">
        <v>634.71</v>
      </c>
    </row>
    <row r="44" spans="1:9" ht="15.75">
      <c r="A44" s="70"/>
      <c r="B44" s="268"/>
      <c r="C44" s="993"/>
      <c r="D44" s="154"/>
      <c r="E44" s="154"/>
      <c r="F44" s="154"/>
      <c r="G44" s="389"/>
      <c r="H44" s="154"/>
      <c r="I44" s="154"/>
    </row>
    <row r="45" spans="1:9" ht="15.75">
      <c r="A45" s="586">
        <v>2005</v>
      </c>
      <c r="B45" s="112" t="s">
        <v>591</v>
      </c>
      <c r="C45" s="994">
        <v>183</v>
      </c>
      <c r="D45" s="271">
        <v>2217.417</v>
      </c>
      <c r="E45" s="271">
        <v>7.99333216</v>
      </c>
      <c r="F45" s="154">
        <v>10907</v>
      </c>
      <c r="G45" s="389">
        <v>6.3</v>
      </c>
      <c r="H45" s="154">
        <v>2896.86</v>
      </c>
      <c r="I45" s="154">
        <v>646.66</v>
      </c>
    </row>
    <row r="46" spans="1:9" ht="15.75">
      <c r="A46" s="587"/>
      <c r="B46" s="268" t="s">
        <v>592</v>
      </c>
      <c r="C46" s="994">
        <v>205</v>
      </c>
      <c r="D46" s="271">
        <v>2413.043</v>
      </c>
      <c r="E46" s="271">
        <v>7.00388025</v>
      </c>
      <c r="F46" s="154">
        <v>11086</v>
      </c>
      <c r="G46" s="389">
        <v>6.2</v>
      </c>
      <c r="H46" s="154">
        <v>2941.18</v>
      </c>
      <c r="I46" s="154">
        <v>702.92</v>
      </c>
    </row>
    <row r="47" spans="1:9" ht="15.75">
      <c r="A47" s="587"/>
      <c r="B47" s="268" t="s">
        <v>593</v>
      </c>
      <c r="C47" s="994">
        <v>179</v>
      </c>
      <c r="D47" s="271">
        <v>1748.884</v>
      </c>
      <c r="E47" s="271">
        <v>8.05146813</v>
      </c>
      <c r="F47" s="154">
        <v>11386</v>
      </c>
      <c r="G47" s="389">
        <v>6.1</v>
      </c>
      <c r="H47" s="154">
        <v>3020.76</v>
      </c>
      <c r="I47" s="154">
        <v>675.23</v>
      </c>
    </row>
    <row r="48" spans="1:9" ht="15.75">
      <c r="A48" s="587"/>
      <c r="B48" s="268" t="s">
        <v>594</v>
      </c>
      <c r="C48" s="993">
        <v>219</v>
      </c>
      <c r="D48" s="154">
        <v>2619.853</v>
      </c>
      <c r="E48" s="154">
        <v>12.92599258</v>
      </c>
      <c r="F48" s="154">
        <v>11656</v>
      </c>
      <c r="G48" s="389">
        <v>5.9</v>
      </c>
      <c r="H48" s="154">
        <v>3092.3</v>
      </c>
      <c r="I48" s="154">
        <v>659.39</v>
      </c>
    </row>
    <row r="49" spans="1:9" ht="15.75">
      <c r="A49" s="587"/>
      <c r="B49" s="268" t="s">
        <v>595</v>
      </c>
      <c r="C49" s="993">
        <v>241</v>
      </c>
      <c r="D49" s="154">
        <v>2354.37</v>
      </c>
      <c r="E49" s="154">
        <v>13.26547297</v>
      </c>
      <c r="F49" s="154">
        <v>12008</v>
      </c>
      <c r="G49" s="389">
        <v>5.9</v>
      </c>
      <c r="H49" s="154">
        <v>3185.65</v>
      </c>
      <c r="I49" s="154">
        <v>719.1</v>
      </c>
    </row>
    <row r="50" spans="1:9" ht="15.75">
      <c r="A50" s="587"/>
      <c r="B50" s="268" t="s">
        <v>596</v>
      </c>
      <c r="C50" s="993">
        <v>264</v>
      </c>
      <c r="D50" s="154">
        <v>5939.084</v>
      </c>
      <c r="E50" s="154">
        <v>41.64852198</v>
      </c>
      <c r="F50" s="154">
        <v>12348</v>
      </c>
      <c r="G50" s="389">
        <v>6.2</v>
      </c>
      <c r="H50" s="154">
        <v>3275.6</v>
      </c>
      <c r="I50" s="154">
        <v>853.28</v>
      </c>
    </row>
    <row r="51" spans="1:9" ht="15.75">
      <c r="A51" s="587"/>
      <c r="B51" s="268" t="s">
        <v>597</v>
      </c>
      <c r="C51" s="993">
        <v>206</v>
      </c>
      <c r="D51" s="154">
        <v>11602.749</v>
      </c>
      <c r="E51" s="154">
        <v>67.78191642</v>
      </c>
      <c r="F51" s="154">
        <v>12485</v>
      </c>
      <c r="G51" s="389">
        <v>6.3</v>
      </c>
      <c r="H51" s="154">
        <v>3311.87</v>
      </c>
      <c r="I51" s="154">
        <v>848.4</v>
      </c>
    </row>
    <row r="52" spans="1:9" ht="15.75">
      <c r="A52" s="587"/>
      <c r="B52" s="268" t="s">
        <v>598</v>
      </c>
      <c r="C52" s="993">
        <v>291</v>
      </c>
      <c r="D52" s="154">
        <v>6777.66</v>
      </c>
      <c r="E52" s="154">
        <v>40.97549606</v>
      </c>
      <c r="F52" s="154">
        <v>12695</v>
      </c>
      <c r="G52" s="389">
        <v>6.6</v>
      </c>
      <c r="H52" s="154">
        <v>3367.47</v>
      </c>
      <c r="I52" s="154">
        <v>857.57</v>
      </c>
    </row>
    <row r="53" spans="1:9" ht="15.75">
      <c r="A53" s="587"/>
      <c r="B53" s="268" t="s">
        <v>599</v>
      </c>
      <c r="C53" s="993">
        <v>208</v>
      </c>
      <c r="D53" s="154">
        <v>2915.877</v>
      </c>
      <c r="E53" s="154">
        <v>11.98406794</v>
      </c>
      <c r="F53" s="154">
        <v>13077</v>
      </c>
      <c r="G53" s="389">
        <v>5.9</v>
      </c>
      <c r="H53" s="154">
        <v>3468.74</v>
      </c>
      <c r="I53" s="154">
        <v>984.83</v>
      </c>
    </row>
    <row r="54" spans="1:9" ht="15.75">
      <c r="A54" s="587"/>
      <c r="B54" s="268" t="s">
        <v>600</v>
      </c>
      <c r="C54" s="995">
        <v>240</v>
      </c>
      <c r="D54" s="152">
        <v>2274.884</v>
      </c>
      <c r="E54" s="152">
        <v>12.00518925</v>
      </c>
      <c r="F54" s="154">
        <v>13325</v>
      </c>
      <c r="G54" s="389">
        <v>5.8</v>
      </c>
      <c r="H54" s="154">
        <v>3534.74</v>
      </c>
      <c r="I54" s="154">
        <v>861.44</v>
      </c>
    </row>
    <row r="55" spans="1:9" ht="15.75">
      <c r="A55" s="587"/>
      <c r="B55" s="268" t="s">
        <v>601</v>
      </c>
      <c r="C55" s="995">
        <v>268</v>
      </c>
      <c r="D55" s="154">
        <v>1739.168</v>
      </c>
      <c r="E55" s="154">
        <v>9.3973209</v>
      </c>
      <c r="F55" s="154">
        <v>13370</v>
      </c>
      <c r="G55" s="389">
        <v>5.8</v>
      </c>
      <c r="H55" s="154">
        <v>3546.37</v>
      </c>
      <c r="I55" s="154">
        <v>1089.66</v>
      </c>
    </row>
    <row r="56" spans="1:9" ht="15.75">
      <c r="A56" s="587"/>
      <c r="B56" s="268" t="s">
        <v>590</v>
      </c>
      <c r="C56" s="165">
        <v>189</v>
      </c>
      <c r="D56" s="154">
        <v>1541.273</v>
      </c>
      <c r="E56" s="154">
        <v>5.37988139</v>
      </c>
      <c r="F56" s="154">
        <v>13418</v>
      </c>
      <c r="G56" s="389">
        <v>5.9</v>
      </c>
      <c r="H56" s="154">
        <v>3559.14</v>
      </c>
      <c r="I56" s="154">
        <v>1129.94</v>
      </c>
    </row>
    <row r="57" spans="1:9" ht="12.75">
      <c r="A57" s="70"/>
      <c r="B57" s="70"/>
      <c r="C57" s="70"/>
      <c r="D57" s="70"/>
      <c r="E57" s="70"/>
      <c r="F57" s="70"/>
      <c r="G57" s="459"/>
      <c r="H57" s="70"/>
      <c r="I57" s="70"/>
    </row>
    <row r="58" spans="1:9" ht="15.75">
      <c r="A58" s="587">
        <v>2006</v>
      </c>
      <c r="B58" s="268" t="s">
        <v>591</v>
      </c>
      <c r="C58" s="996">
        <v>229</v>
      </c>
      <c r="D58" s="997">
        <v>2371.336</v>
      </c>
      <c r="E58" s="997">
        <v>15.08719824</v>
      </c>
      <c r="F58" s="997">
        <v>13797</v>
      </c>
      <c r="G58" s="997">
        <v>5.7</v>
      </c>
      <c r="H58" s="997">
        <v>3659.66</v>
      </c>
      <c r="I58" s="997">
        <v>1248.15</v>
      </c>
    </row>
    <row r="59" spans="1:9" ht="15.75">
      <c r="A59" s="70"/>
      <c r="B59" s="268" t="s">
        <v>592</v>
      </c>
      <c r="C59" s="165">
        <v>286</v>
      </c>
      <c r="D59" s="154">
        <v>2391.629</v>
      </c>
      <c r="E59" s="154">
        <v>19.71762516</v>
      </c>
      <c r="F59" s="154">
        <v>14386</v>
      </c>
      <c r="G59" s="389">
        <v>6.1</v>
      </c>
      <c r="H59" s="154">
        <v>3815.99</v>
      </c>
      <c r="I59" s="154">
        <v>1218.48</v>
      </c>
    </row>
    <row r="60" spans="1:9" ht="15.75">
      <c r="A60" s="70"/>
      <c r="B60" s="268" t="s">
        <v>593</v>
      </c>
      <c r="C60" s="993">
        <v>360</v>
      </c>
      <c r="D60" s="154">
        <v>6369.319</v>
      </c>
      <c r="E60" s="154">
        <v>24.72119941</v>
      </c>
      <c r="F60" s="154">
        <v>15016</v>
      </c>
      <c r="G60" s="389">
        <v>6.1</v>
      </c>
      <c r="H60" s="154">
        <v>3946.46</v>
      </c>
      <c r="I60" s="154">
        <v>1269.24</v>
      </c>
    </row>
    <row r="61" spans="1:9" ht="15.75">
      <c r="A61" s="70"/>
      <c r="B61" s="268" t="s">
        <v>594</v>
      </c>
      <c r="C61" s="993">
        <v>307</v>
      </c>
      <c r="D61" s="154">
        <v>4378.603</v>
      </c>
      <c r="E61" s="154">
        <v>31.51695133</v>
      </c>
      <c r="F61" s="154">
        <v>15764</v>
      </c>
      <c r="G61" s="389">
        <v>5.8</v>
      </c>
      <c r="H61" s="154">
        <v>4143.11</v>
      </c>
      <c r="I61" s="154">
        <v>1361.36</v>
      </c>
    </row>
    <row r="62" spans="1:9" ht="15.75">
      <c r="A62" s="69"/>
      <c r="B62" s="998" t="s">
        <v>595</v>
      </c>
      <c r="C62" s="999">
        <v>345</v>
      </c>
      <c r="D62" s="163">
        <v>1912.95</v>
      </c>
      <c r="E62" s="163">
        <v>12.45640211</v>
      </c>
      <c r="F62" s="163">
        <v>16205</v>
      </c>
      <c r="G62" s="732">
        <v>5.5</v>
      </c>
      <c r="H62" s="163">
        <v>4259.06</v>
      </c>
      <c r="I62" s="163">
        <v>1597.45</v>
      </c>
    </row>
    <row r="63" spans="1:9" ht="15.75">
      <c r="A63" s="1000" t="s">
        <v>411</v>
      </c>
      <c r="B63" s="268" t="s">
        <v>428</v>
      </c>
      <c r="C63" s="685"/>
      <c r="D63" s="685"/>
      <c r="E63" s="279"/>
      <c r="F63" s="279"/>
      <c r="G63" s="439"/>
      <c r="H63" s="279"/>
      <c r="I63" s="70"/>
    </row>
    <row r="64" spans="1:9" ht="15.75">
      <c r="A64" s="1000" t="s">
        <v>413</v>
      </c>
      <c r="B64" s="268" t="s">
        <v>429</v>
      </c>
      <c r="C64" s="685"/>
      <c r="D64" s="685"/>
      <c r="E64" s="279"/>
      <c r="F64" s="279"/>
      <c r="G64" s="439"/>
      <c r="H64" s="279"/>
      <c r="I64" s="70"/>
    </row>
    <row r="65" spans="1:9" ht="15.75">
      <c r="A65" s="1000" t="s">
        <v>430</v>
      </c>
      <c r="B65" s="268" t="s">
        <v>431</v>
      </c>
      <c r="C65" s="685"/>
      <c r="D65" s="685"/>
      <c r="E65" s="279"/>
      <c r="F65" s="279"/>
      <c r="G65" s="439"/>
      <c r="H65" s="279"/>
      <c r="I65" s="70"/>
    </row>
    <row r="66" spans="1:9" ht="15.75">
      <c r="A66" s="1000"/>
      <c r="B66" s="268" t="s">
        <v>432</v>
      </c>
      <c r="C66" s="685"/>
      <c r="D66" s="685"/>
      <c r="E66" s="279"/>
      <c r="F66" s="279"/>
      <c r="G66" s="439"/>
      <c r="H66" s="279"/>
      <c r="I66" s="70"/>
    </row>
    <row r="67" spans="1:8" ht="15.75">
      <c r="A67" s="112" t="s">
        <v>863</v>
      </c>
      <c r="B67" s="112" t="s">
        <v>433</v>
      </c>
      <c r="C67" s="262"/>
      <c r="D67" s="262"/>
      <c r="E67" s="262"/>
      <c r="F67" s="262"/>
      <c r="G67" s="686"/>
      <c r="H67" s="262"/>
    </row>
  </sheetData>
  <printOptions/>
  <pageMargins left="0.75" right="0.75" top="1" bottom="1" header="0.5" footer="0.5"/>
  <pageSetup horizontalDpi="600" verticalDpi="600" orientation="portrait" paperSize="9" scale="59" r:id="rId1"/>
</worksheet>
</file>

<file path=xl/worksheets/sheet35.xml><?xml version="1.0" encoding="utf-8"?>
<worksheet xmlns="http://schemas.openxmlformats.org/spreadsheetml/2006/main" xmlns:r="http://schemas.openxmlformats.org/officeDocument/2006/relationships">
  <dimension ref="A1:O84"/>
  <sheetViews>
    <sheetView workbookViewId="0" topLeftCell="A1">
      <selection activeCell="A1" sqref="A1"/>
    </sheetView>
  </sheetViews>
  <sheetFormatPr defaultColWidth="9.140625" defaultRowHeight="12.75"/>
  <cols>
    <col min="1" max="1" width="17.7109375" style="0" customWidth="1"/>
    <col min="2" max="2" width="13.00390625" style="0" customWidth="1"/>
    <col min="3" max="3" width="13.8515625" style="0" customWidth="1"/>
    <col min="4" max="4" width="15.7109375" style="0" customWidth="1"/>
    <col min="5" max="5" width="18.140625" style="0" customWidth="1"/>
    <col min="6" max="6" width="16.00390625" style="0" customWidth="1"/>
    <col min="7" max="7" width="17.28125" style="0" customWidth="1"/>
    <col min="8" max="8" width="12.57421875" style="0" customWidth="1"/>
    <col min="9" max="9" width="3.140625" style="0" customWidth="1"/>
    <col min="10" max="10" width="15.00390625" style="0" customWidth="1"/>
    <col min="11" max="11" width="13.57421875" style="0" customWidth="1"/>
    <col min="12" max="12" width="2.7109375" style="0" customWidth="1"/>
    <col min="13" max="13" width="13.00390625" style="0" customWidth="1"/>
    <col min="14" max="14" width="12.140625" style="0" customWidth="1"/>
    <col min="15" max="15" width="13.7109375" style="0" customWidth="1"/>
  </cols>
  <sheetData>
    <row r="1" spans="1:15" ht="15.75">
      <c r="A1" s="131" t="s">
        <v>437</v>
      </c>
      <c r="B1" s="126"/>
      <c r="C1" s="126"/>
      <c r="D1" s="126"/>
      <c r="E1" s="126"/>
      <c r="F1" s="126"/>
      <c r="G1" s="125"/>
      <c r="H1" s="126"/>
      <c r="I1" s="126"/>
      <c r="J1" s="126"/>
      <c r="K1" s="126"/>
      <c r="L1" s="126"/>
      <c r="M1" s="126"/>
      <c r="N1" s="126"/>
      <c r="O1" s="126"/>
    </row>
    <row r="2" spans="1:15" ht="15.75">
      <c r="A2" s="131"/>
      <c r="B2" s="126"/>
      <c r="C2" s="126"/>
      <c r="D2" s="126"/>
      <c r="E2" s="126"/>
      <c r="F2" s="126"/>
      <c r="G2" s="125"/>
      <c r="H2" s="126"/>
      <c r="I2" s="126"/>
      <c r="J2" s="126"/>
      <c r="K2" s="126"/>
      <c r="L2" s="126"/>
      <c r="M2" s="126"/>
      <c r="N2" s="126"/>
      <c r="O2" s="126"/>
    </row>
    <row r="3" spans="1:15" ht="15.75">
      <c r="A3" s="131" t="s">
        <v>438</v>
      </c>
      <c r="B3" s="126"/>
      <c r="C3" s="131"/>
      <c r="D3" s="131"/>
      <c r="E3" s="131"/>
      <c r="F3" s="131"/>
      <c r="G3" s="1001"/>
      <c r="H3" s="131"/>
      <c r="I3" s="131"/>
      <c r="J3" s="131"/>
      <c r="K3" s="126"/>
      <c r="L3" s="126"/>
      <c r="M3" s="126"/>
      <c r="N3" s="126"/>
      <c r="O3" s="126"/>
    </row>
    <row r="4" spans="1:15" ht="15.75">
      <c r="A4" s="1002" t="s">
        <v>588</v>
      </c>
      <c r="B4" s="126"/>
      <c r="C4" s="131"/>
      <c r="D4" s="131"/>
      <c r="E4" s="131"/>
      <c r="F4" s="131"/>
      <c r="G4" s="1001"/>
      <c r="H4" s="131"/>
      <c r="I4" s="131"/>
      <c r="J4" s="131"/>
      <c r="K4" s="133"/>
      <c r="L4" s="133"/>
      <c r="M4" s="133"/>
      <c r="N4" s="133"/>
      <c r="O4" s="133"/>
    </row>
    <row r="5" spans="1:15" ht="15.75">
      <c r="A5" s="1003"/>
      <c r="B5" s="1003"/>
      <c r="C5" s="1004"/>
      <c r="D5" s="1004"/>
      <c r="E5" s="1004"/>
      <c r="F5" s="1004"/>
      <c r="G5" s="1004" t="s">
        <v>439</v>
      </c>
      <c r="H5" s="1004"/>
      <c r="I5" s="1004"/>
      <c r="J5" s="1004"/>
      <c r="K5" s="1005"/>
      <c r="L5" s="1005"/>
      <c r="M5" s="1005"/>
      <c r="N5" s="1005"/>
      <c r="O5" s="1005"/>
    </row>
    <row r="6" spans="1:15" ht="15.75">
      <c r="A6" s="1006"/>
      <c r="B6" s="1006"/>
      <c r="C6" s="1007"/>
      <c r="D6" s="1007"/>
      <c r="E6" s="1008" t="s">
        <v>440</v>
      </c>
      <c r="F6" s="1007"/>
      <c r="G6" s="1007"/>
      <c r="H6" s="1007"/>
      <c r="I6" s="1009"/>
      <c r="J6" s="1010"/>
      <c r="K6" s="1010"/>
      <c r="L6" s="1010"/>
      <c r="M6" s="1010"/>
      <c r="N6" s="1010"/>
      <c r="O6" s="1010"/>
    </row>
    <row r="7" spans="1:15" ht="15.75">
      <c r="A7" s="1006"/>
      <c r="B7" s="1006"/>
      <c r="C7" s="1011"/>
      <c r="D7" s="1011"/>
      <c r="E7" s="1011" t="s">
        <v>441</v>
      </c>
      <c r="F7" s="1011"/>
      <c r="G7" s="1011" t="s">
        <v>442</v>
      </c>
      <c r="H7" s="1011"/>
      <c r="I7" s="1011"/>
      <c r="J7" s="1011" t="s">
        <v>443</v>
      </c>
      <c r="K7" s="1011" t="s">
        <v>824</v>
      </c>
      <c r="L7" s="1011"/>
      <c r="M7" s="1011" t="s">
        <v>940</v>
      </c>
      <c r="N7" s="1011" t="s">
        <v>660</v>
      </c>
      <c r="O7" s="1011" t="s">
        <v>836</v>
      </c>
    </row>
    <row r="8" spans="1:15" ht="18">
      <c r="A8" s="1012"/>
      <c r="B8" s="1012"/>
      <c r="C8" s="1008" t="s">
        <v>941</v>
      </c>
      <c r="D8" s="1008" t="s">
        <v>444</v>
      </c>
      <c r="E8" s="1008" t="s">
        <v>459</v>
      </c>
      <c r="F8" s="1008" t="s">
        <v>445</v>
      </c>
      <c r="G8" s="1008" t="s">
        <v>446</v>
      </c>
      <c r="H8" s="1008" t="s">
        <v>836</v>
      </c>
      <c r="I8" s="1008"/>
      <c r="J8" s="1008" t="s">
        <v>447</v>
      </c>
      <c r="K8" s="1008" t="s">
        <v>8</v>
      </c>
      <c r="L8" s="1008"/>
      <c r="M8" s="1008" t="s">
        <v>849</v>
      </c>
      <c r="N8" s="1008" t="s">
        <v>849</v>
      </c>
      <c r="O8" s="1008" t="s">
        <v>849</v>
      </c>
    </row>
    <row r="9" spans="1:15" ht="15.75">
      <c r="A9" s="1013">
        <v>2002</v>
      </c>
      <c r="B9" s="188" t="s">
        <v>590</v>
      </c>
      <c r="C9" s="190" t="s">
        <v>608</v>
      </c>
      <c r="D9" s="188">
        <v>0.096</v>
      </c>
      <c r="E9" s="188">
        <v>82.816</v>
      </c>
      <c r="F9" s="188">
        <v>214</v>
      </c>
      <c r="G9" s="190" t="s">
        <v>917</v>
      </c>
      <c r="H9" s="188">
        <v>296.915</v>
      </c>
      <c r="I9" s="188"/>
      <c r="J9" s="188">
        <v>183.115</v>
      </c>
      <c r="K9" s="188">
        <v>350.869</v>
      </c>
      <c r="L9" s="188"/>
      <c r="M9" s="191">
        <v>2.921</v>
      </c>
      <c r="N9" s="388">
        <v>12.378</v>
      </c>
      <c r="O9" s="1014">
        <v>846.1980000000002</v>
      </c>
    </row>
    <row r="10" spans="1:15" ht="15.75">
      <c r="A10" s="1015">
        <v>2003</v>
      </c>
      <c r="B10" s="188" t="s">
        <v>590</v>
      </c>
      <c r="C10" s="190" t="s">
        <v>608</v>
      </c>
      <c r="D10" s="188">
        <v>0.051</v>
      </c>
      <c r="E10" s="188">
        <v>143.746</v>
      </c>
      <c r="F10" s="188">
        <v>289.72</v>
      </c>
      <c r="G10" s="190" t="s">
        <v>917</v>
      </c>
      <c r="H10" s="388">
        <v>433.543</v>
      </c>
      <c r="I10" s="188"/>
      <c r="J10" s="388">
        <v>57.428</v>
      </c>
      <c r="K10" s="188">
        <v>503.912</v>
      </c>
      <c r="L10" s="188"/>
      <c r="M10" s="188">
        <v>3.322</v>
      </c>
      <c r="N10" s="188">
        <v>67.789</v>
      </c>
      <c r="O10" s="303">
        <v>1065.9940000000001</v>
      </c>
    </row>
    <row r="11" spans="1:15" ht="15.75">
      <c r="A11" s="126"/>
      <c r="B11" s="188"/>
      <c r="C11" s="190"/>
      <c r="D11" s="190"/>
      <c r="E11" s="154"/>
      <c r="F11" s="154"/>
      <c r="G11" s="190"/>
      <c r="H11" s="154"/>
      <c r="I11" s="154"/>
      <c r="J11" s="154"/>
      <c r="K11" s="154"/>
      <c r="L11" s="154"/>
      <c r="M11" s="389"/>
      <c r="N11" s="389"/>
      <c r="O11" s="303"/>
    </row>
    <row r="12" spans="1:15" ht="15.75">
      <c r="A12" s="1015">
        <v>2004</v>
      </c>
      <c r="B12" s="188" t="s">
        <v>591</v>
      </c>
      <c r="C12" s="156" t="s">
        <v>608</v>
      </c>
      <c r="D12" s="156" t="s">
        <v>608</v>
      </c>
      <c r="E12" s="154">
        <v>137.999</v>
      </c>
      <c r="F12" s="154">
        <v>253.702</v>
      </c>
      <c r="G12" s="156" t="s">
        <v>917</v>
      </c>
      <c r="H12" s="154">
        <v>391.71799999999996</v>
      </c>
      <c r="I12" s="154"/>
      <c r="J12" s="154">
        <v>54.089</v>
      </c>
      <c r="K12" s="154">
        <v>509.664</v>
      </c>
      <c r="L12" s="154"/>
      <c r="M12" s="389">
        <v>3.26</v>
      </c>
      <c r="N12" s="389">
        <v>67.419</v>
      </c>
      <c r="O12" s="303">
        <v>1026.15</v>
      </c>
    </row>
    <row r="13" spans="1:15" ht="15.75">
      <c r="A13" s="1015"/>
      <c r="B13" s="188" t="s">
        <v>592</v>
      </c>
      <c r="C13" s="156" t="s">
        <v>608</v>
      </c>
      <c r="D13" s="156" t="s">
        <v>608</v>
      </c>
      <c r="E13" s="154">
        <v>109.815</v>
      </c>
      <c r="F13" s="154">
        <v>268.066</v>
      </c>
      <c r="G13" s="156" t="s">
        <v>917</v>
      </c>
      <c r="H13" s="388">
        <v>377.89599999999996</v>
      </c>
      <c r="I13" s="188"/>
      <c r="J13" s="188">
        <v>57.465</v>
      </c>
      <c r="K13" s="154">
        <v>516.47</v>
      </c>
      <c r="L13" s="154"/>
      <c r="M13" s="154">
        <v>3.197</v>
      </c>
      <c r="N13" s="154">
        <v>67.019</v>
      </c>
      <c r="O13" s="303">
        <v>1022.047</v>
      </c>
    </row>
    <row r="14" spans="1:15" ht="15.75">
      <c r="A14" s="1015"/>
      <c r="B14" s="188" t="s">
        <v>593</v>
      </c>
      <c r="C14" s="156" t="s">
        <v>608</v>
      </c>
      <c r="D14" s="156" t="s">
        <v>608</v>
      </c>
      <c r="E14" s="386">
        <v>87.612</v>
      </c>
      <c r="F14" s="154">
        <v>281.927</v>
      </c>
      <c r="G14" s="156" t="s">
        <v>917</v>
      </c>
      <c r="H14" s="154">
        <v>369.56100000000004</v>
      </c>
      <c r="I14" s="154"/>
      <c r="J14" s="154">
        <v>96.93</v>
      </c>
      <c r="K14" s="154">
        <v>496.888</v>
      </c>
      <c r="L14" s="154"/>
      <c r="M14" s="386">
        <v>3.146</v>
      </c>
      <c r="N14" s="389">
        <v>43.431</v>
      </c>
      <c r="O14" s="393">
        <v>1009.956</v>
      </c>
    </row>
    <row r="15" spans="1:15" ht="18">
      <c r="A15" s="1015"/>
      <c r="B15" s="1016" t="s">
        <v>460</v>
      </c>
      <c r="C15" s="156" t="s">
        <v>608</v>
      </c>
      <c r="D15" s="156" t="s">
        <v>608</v>
      </c>
      <c r="E15" s="386">
        <v>63.774</v>
      </c>
      <c r="F15" s="154">
        <v>169.398</v>
      </c>
      <c r="G15" s="156" t="s">
        <v>917</v>
      </c>
      <c r="H15" s="154">
        <v>233.189</v>
      </c>
      <c r="I15" s="126"/>
      <c r="J15" s="154">
        <v>8.185</v>
      </c>
      <c r="K15" s="154">
        <v>233.757</v>
      </c>
      <c r="L15" s="126"/>
      <c r="M15" s="386">
        <v>2.741</v>
      </c>
      <c r="N15" s="389">
        <v>22.753</v>
      </c>
      <c r="O15" s="303">
        <v>500.625</v>
      </c>
    </row>
    <row r="16" spans="1:15" ht="15.75">
      <c r="A16" s="1015"/>
      <c r="B16" s="188" t="s">
        <v>595</v>
      </c>
      <c r="C16" s="156" t="s">
        <v>608</v>
      </c>
      <c r="D16" s="156" t="s">
        <v>608</v>
      </c>
      <c r="E16" s="386">
        <v>60.082</v>
      </c>
      <c r="F16" s="157">
        <v>143.506</v>
      </c>
      <c r="G16" s="156" t="s">
        <v>917</v>
      </c>
      <c r="H16" s="188">
        <v>203.6</v>
      </c>
      <c r="I16" s="188"/>
      <c r="J16" s="154">
        <v>4.235</v>
      </c>
      <c r="K16" s="188">
        <v>278.366</v>
      </c>
      <c r="L16" s="188"/>
      <c r="M16" s="386">
        <v>2.685</v>
      </c>
      <c r="N16" s="388">
        <v>22.061</v>
      </c>
      <c r="O16" s="303">
        <v>510.947</v>
      </c>
    </row>
    <row r="17" spans="1:15" ht="15.75">
      <c r="A17" s="1015"/>
      <c r="B17" s="188" t="s">
        <v>596</v>
      </c>
      <c r="C17" s="156" t="s">
        <v>608</v>
      </c>
      <c r="D17" s="156" t="s">
        <v>608</v>
      </c>
      <c r="E17" s="386">
        <v>59.075</v>
      </c>
      <c r="F17" s="157">
        <v>315.127</v>
      </c>
      <c r="G17" s="156" t="s">
        <v>917</v>
      </c>
      <c r="H17" s="157">
        <v>374.26300000000003</v>
      </c>
      <c r="I17" s="126"/>
      <c r="J17" s="157">
        <v>3.704</v>
      </c>
      <c r="K17" s="157">
        <v>287.36</v>
      </c>
      <c r="L17" s="126"/>
      <c r="M17" s="386">
        <v>2.63</v>
      </c>
      <c r="N17" s="1017">
        <v>23.575</v>
      </c>
      <c r="O17" s="1014">
        <v>691.532</v>
      </c>
    </row>
    <row r="18" spans="1:15" ht="15.75">
      <c r="A18" s="126"/>
      <c r="B18" s="188" t="s">
        <v>597</v>
      </c>
      <c r="C18" s="152">
        <v>0.054</v>
      </c>
      <c r="D18" s="156" t="s">
        <v>608</v>
      </c>
      <c r="E18" s="152">
        <v>21.273</v>
      </c>
      <c r="F18" s="152">
        <v>235.93</v>
      </c>
      <c r="G18" s="156" t="s">
        <v>917</v>
      </c>
      <c r="H18" s="152">
        <v>257.257</v>
      </c>
      <c r="I18" s="152"/>
      <c r="J18" s="152">
        <v>54.852</v>
      </c>
      <c r="K18" s="152">
        <v>253.723</v>
      </c>
      <c r="L18" s="152"/>
      <c r="M18" s="399">
        <v>2.574</v>
      </c>
      <c r="N18" s="399">
        <v>23.435</v>
      </c>
      <c r="O18" s="304">
        <v>591.8409999999999</v>
      </c>
    </row>
    <row r="19" spans="1:15" ht="15.75">
      <c r="A19" s="126"/>
      <c r="B19" s="188" t="s">
        <v>598</v>
      </c>
      <c r="C19" s="156" t="s">
        <v>608</v>
      </c>
      <c r="D19" s="156" t="s">
        <v>608</v>
      </c>
      <c r="E19" s="157">
        <v>18.308</v>
      </c>
      <c r="F19" s="157">
        <v>262.569</v>
      </c>
      <c r="G19" s="156" t="s">
        <v>917</v>
      </c>
      <c r="H19" s="157">
        <v>280.91200000000003</v>
      </c>
      <c r="I19" s="126"/>
      <c r="J19" s="1017">
        <v>33.142</v>
      </c>
      <c r="K19" s="1017">
        <v>306.818</v>
      </c>
      <c r="L19" s="157"/>
      <c r="M19" s="157">
        <v>2.523</v>
      </c>
      <c r="N19" s="157">
        <v>23.552</v>
      </c>
      <c r="O19" s="1018">
        <v>646.9470000000001</v>
      </c>
    </row>
    <row r="20" spans="1:15" ht="15.75">
      <c r="A20" s="126"/>
      <c r="B20" s="188" t="s">
        <v>599</v>
      </c>
      <c r="C20" s="156" t="s">
        <v>608</v>
      </c>
      <c r="D20" s="156" t="s">
        <v>608</v>
      </c>
      <c r="E20" s="157">
        <v>117.057</v>
      </c>
      <c r="F20" s="157">
        <v>254.4</v>
      </c>
      <c r="G20" s="156" t="s">
        <v>917</v>
      </c>
      <c r="H20" s="157">
        <v>371.462</v>
      </c>
      <c r="I20" s="157"/>
      <c r="J20" s="157">
        <v>18.926</v>
      </c>
      <c r="K20" s="157">
        <v>307.098</v>
      </c>
      <c r="L20" s="157"/>
      <c r="M20" s="1017">
        <v>2.468</v>
      </c>
      <c r="N20" s="1017">
        <v>5.839</v>
      </c>
      <c r="O20" s="1018">
        <v>705.793</v>
      </c>
    </row>
    <row r="21" spans="1:15" ht="15.75">
      <c r="A21" s="126"/>
      <c r="B21" s="188" t="s">
        <v>600</v>
      </c>
      <c r="C21" s="156" t="s">
        <v>608</v>
      </c>
      <c r="D21" s="156" t="s">
        <v>608</v>
      </c>
      <c r="E21" s="886">
        <v>112.245</v>
      </c>
      <c r="F21" s="289">
        <v>277.337</v>
      </c>
      <c r="G21" s="1019" t="s">
        <v>917</v>
      </c>
      <c r="H21" s="289">
        <v>389.58799999999997</v>
      </c>
      <c r="I21" s="289"/>
      <c r="J21" s="289">
        <v>28.992</v>
      </c>
      <c r="K21" s="289">
        <v>252.529</v>
      </c>
      <c r="L21" s="289"/>
      <c r="M21" s="886">
        <v>2.426</v>
      </c>
      <c r="N21" s="501">
        <v>5.61</v>
      </c>
      <c r="O21" s="291">
        <v>679.145</v>
      </c>
    </row>
    <row r="22" spans="1:15" ht="15.75">
      <c r="A22" s="126"/>
      <c r="B22" s="188" t="s">
        <v>601</v>
      </c>
      <c r="C22" s="156" t="s">
        <v>608</v>
      </c>
      <c r="D22" s="156" t="s">
        <v>608</v>
      </c>
      <c r="E22" s="386">
        <v>41.408</v>
      </c>
      <c r="F22" s="157">
        <v>325.737</v>
      </c>
      <c r="G22" s="156" t="s">
        <v>917</v>
      </c>
      <c r="H22" s="289">
        <v>367.158</v>
      </c>
      <c r="I22" s="289"/>
      <c r="J22" s="289">
        <v>55.393</v>
      </c>
      <c r="K22" s="289">
        <v>373.981</v>
      </c>
      <c r="L22" s="289"/>
      <c r="M22" s="886">
        <v>2.371</v>
      </c>
      <c r="N22" s="501">
        <v>5.592</v>
      </c>
      <c r="O22" s="291">
        <v>804.495</v>
      </c>
    </row>
    <row r="23" spans="1:15" ht="15.75">
      <c r="A23" s="126"/>
      <c r="B23" s="188" t="s">
        <v>590</v>
      </c>
      <c r="C23" s="156" t="s">
        <v>608</v>
      </c>
      <c r="D23" s="156" t="s">
        <v>608</v>
      </c>
      <c r="E23" s="386">
        <v>60.249</v>
      </c>
      <c r="F23" s="157">
        <v>240.009</v>
      </c>
      <c r="G23" s="156" t="s">
        <v>917</v>
      </c>
      <c r="H23" s="157">
        <v>300.26099999999997</v>
      </c>
      <c r="I23" s="289"/>
      <c r="J23" s="157">
        <v>34.902</v>
      </c>
      <c r="K23" s="157">
        <v>350.059</v>
      </c>
      <c r="L23" s="289"/>
      <c r="M23" s="386">
        <v>2.306</v>
      </c>
      <c r="N23" s="1017">
        <v>46.967</v>
      </c>
      <c r="O23" s="291">
        <v>734.495</v>
      </c>
    </row>
    <row r="24" spans="1:15" ht="15.75">
      <c r="A24" s="126"/>
      <c r="B24" s="188"/>
      <c r="C24" s="156"/>
      <c r="D24" s="156"/>
      <c r="E24" s="386"/>
      <c r="F24" s="157"/>
      <c r="G24" s="156"/>
      <c r="H24" s="157"/>
      <c r="I24" s="289"/>
      <c r="J24" s="157"/>
      <c r="K24" s="157"/>
      <c r="L24" s="289"/>
      <c r="M24" s="386"/>
      <c r="N24" s="1017"/>
      <c r="O24" s="291"/>
    </row>
    <row r="25" spans="1:15" ht="15.75">
      <c r="A25" s="1015">
        <v>2005</v>
      </c>
      <c r="B25" s="188" t="s">
        <v>591</v>
      </c>
      <c r="C25" s="156" t="s">
        <v>608</v>
      </c>
      <c r="D25" s="156" t="s">
        <v>608</v>
      </c>
      <c r="E25" s="371">
        <v>145.451</v>
      </c>
      <c r="F25" s="153">
        <v>233.463</v>
      </c>
      <c r="G25" s="775" t="s">
        <v>917</v>
      </c>
      <c r="H25" s="153">
        <v>378.948</v>
      </c>
      <c r="I25" s="126"/>
      <c r="J25" s="157">
        <v>47.095</v>
      </c>
      <c r="K25" s="157">
        <v>343.715</v>
      </c>
      <c r="L25" s="126"/>
      <c r="M25" s="371">
        <v>2.289</v>
      </c>
      <c r="N25" s="1017">
        <v>47.926</v>
      </c>
      <c r="O25" s="131">
        <v>819.9730000000001</v>
      </c>
    </row>
    <row r="26" spans="1:15" ht="15.75">
      <c r="A26" s="1015"/>
      <c r="B26" s="188" t="s">
        <v>592</v>
      </c>
      <c r="C26" s="156" t="s">
        <v>608</v>
      </c>
      <c r="D26" s="156" t="s">
        <v>608</v>
      </c>
      <c r="E26" s="371">
        <v>9.126</v>
      </c>
      <c r="F26" s="153">
        <v>341.525</v>
      </c>
      <c r="G26" s="775" t="s">
        <v>917</v>
      </c>
      <c r="H26" s="153">
        <v>350.669</v>
      </c>
      <c r="I26" s="126"/>
      <c r="J26" s="371">
        <v>42.969</v>
      </c>
      <c r="K26" s="1020">
        <v>310.226</v>
      </c>
      <c r="L26" s="126"/>
      <c r="M26" s="153">
        <v>2.273</v>
      </c>
      <c r="N26" s="126">
        <v>47.262</v>
      </c>
      <c r="O26" s="131">
        <v>753.3990000000001</v>
      </c>
    </row>
    <row r="27" spans="1:15" ht="15.75">
      <c r="A27" s="1015"/>
      <c r="B27" s="188" t="s">
        <v>593</v>
      </c>
      <c r="C27" s="156" t="s">
        <v>608</v>
      </c>
      <c r="D27" s="156" t="s">
        <v>608</v>
      </c>
      <c r="E27" s="386">
        <v>23.715</v>
      </c>
      <c r="F27" s="152">
        <v>329.118</v>
      </c>
      <c r="G27" s="156" t="s">
        <v>917</v>
      </c>
      <c r="H27" s="152">
        <v>352.851</v>
      </c>
      <c r="I27" s="152"/>
      <c r="J27" s="152">
        <v>36.606</v>
      </c>
      <c r="K27" s="152">
        <v>295.963</v>
      </c>
      <c r="L27" s="152"/>
      <c r="M27" s="386">
        <v>2.253</v>
      </c>
      <c r="N27" s="399">
        <v>47.171</v>
      </c>
      <c r="O27" s="304">
        <v>734.8440000000002</v>
      </c>
    </row>
    <row r="28" spans="1:15" ht="15.75">
      <c r="A28" s="130"/>
      <c r="B28" s="188" t="s">
        <v>594</v>
      </c>
      <c r="C28" s="156" t="s">
        <v>608</v>
      </c>
      <c r="D28" s="156" t="s">
        <v>608</v>
      </c>
      <c r="E28" s="157">
        <v>10.126</v>
      </c>
      <c r="F28" s="157">
        <v>303.61</v>
      </c>
      <c r="G28" s="156" t="s">
        <v>917</v>
      </c>
      <c r="H28" s="157">
        <v>313.76</v>
      </c>
      <c r="I28" s="157"/>
      <c r="J28" s="157">
        <v>91.687</v>
      </c>
      <c r="K28" s="157">
        <v>259.677</v>
      </c>
      <c r="L28" s="157"/>
      <c r="M28" s="1017">
        <v>2.171</v>
      </c>
      <c r="N28" s="1017">
        <v>47.467</v>
      </c>
      <c r="O28" s="1018">
        <v>714.7620000000001</v>
      </c>
    </row>
    <row r="29" spans="1:15" ht="15.75">
      <c r="A29" s="130"/>
      <c r="B29" s="188" t="s">
        <v>595</v>
      </c>
      <c r="C29" s="156" t="s">
        <v>608</v>
      </c>
      <c r="D29" s="156" t="s">
        <v>608</v>
      </c>
      <c r="E29" s="152">
        <v>36.575</v>
      </c>
      <c r="F29" s="152">
        <v>450.24</v>
      </c>
      <c r="G29" s="156" t="s">
        <v>917</v>
      </c>
      <c r="H29" s="152">
        <v>486.843</v>
      </c>
      <c r="I29" s="152"/>
      <c r="J29" s="152">
        <v>44.143</v>
      </c>
      <c r="K29" s="152">
        <v>234.572</v>
      </c>
      <c r="L29" s="152"/>
      <c r="M29" s="399">
        <v>2.153</v>
      </c>
      <c r="N29" s="399">
        <v>9.257</v>
      </c>
      <c r="O29" s="304">
        <v>776.968</v>
      </c>
    </row>
    <row r="30" spans="1:15" ht="15.75">
      <c r="A30" s="126"/>
      <c r="B30" s="188" t="s">
        <v>596</v>
      </c>
      <c r="C30" s="152">
        <v>0.07</v>
      </c>
      <c r="D30" s="156" t="s">
        <v>608</v>
      </c>
      <c r="E30" s="152">
        <v>37.866</v>
      </c>
      <c r="F30" s="152">
        <v>461.861</v>
      </c>
      <c r="G30" s="156" t="s">
        <v>917</v>
      </c>
      <c r="H30" s="152">
        <v>499.79699999999997</v>
      </c>
      <c r="I30" s="152"/>
      <c r="J30" s="152">
        <v>84.153</v>
      </c>
      <c r="K30" s="152">
        <v>190.667</v>
      </c>
      <c r="L30" s="152"/>
      <c r="M30" s="399">
        <v>2.118</v>
      </c>
      <c r="N30" s="399">
        <v>6.124</v>
      </c>
      <c r="O30" s="304">
        <v>782.859</v>
      </c>
    </row>
    <row r="31" spans="1:15" ht="15.75">
      <c r="A31" s="126"/>
      <c r="B31" s="188" t="s">
        <v>597</v>
      </c>
      <c r="C31" s="156" t="s">
        <v>608</v>
      </c>
      <c r="D31" s="156" t="s">
        <v>608</v>
      </c>
      <c r="E31" s="152">
        <v>8.41</v>
      </c>
      <c r="F31" s="152">
        <v>460.465</v>
      </c>
      <c r="G31" s="156" t="s">
        <v>917</v>
      </c>
      <c r="H31" s="152">
        <v>468.89399999999995</v>
      </c>
      <c r="I31" s="152"/>
      <c r="J31" s="152">
        <v>95.582</v>
      </c>
      <c r="K31" s="152">
        <v>197.564</v>
      </c>
      <c r="L31" s="152"/>
      <c r="M31" s="399">
        <v>2.119</v>
      </c>
      <c r="N31" s="399">
        <v>20.878</v>
      </c>
      <c r="O31" s="304">
        <v>785.0369999999999</v>
      </c>
    </row>
    <row r="32" spans="1:15" ht="15.75">
      <c r="A32" s="126"/>
      <c r="B32" s="188" t="s">
        <v>598</v>
      </c>
      <c r="C32" s="156" t="s">
        <v>608</v>
      </c>
      <c r="D32" s="156" t="s">
        <v>608</v>
      </c>
      <c r="E32" s="152">
        <v>19.356</v>
      </c>
      <c r="F32" s="152">
        <v>409.963</v>
      </c>
      <c r="G32" s="156" t="s">
        <v>917</v>
      </c>
      <c r="H32" s="152">
        <v>429.34400000000005</v>
      </c>
      <c r="I32" s="152"/>
      <c r="J32" s="152">
        <v>93.604</v>
      </c>
      <c r="K32" s="152">
        <v>195.37</v>
      </c>
      <c r="L32" s="152"/>
      <c r="M32" s="399">
        <v>2.091</v>
      </c>
      <c r="N32" s="399">
        <v>56.836</v>
      </c>
      <c r="O32" s="304">
        <v>777.245</v>
      </c>
    </row>
    <row r="33" spans="1:15" ht="15.75">
      <c r="A33" s="126"/>
      <c r="B33" s="188" t="s">
        <v>599</v>
      </c>
      <c r="C33" s="152">
        <v>0.098</v>
      </c>
      <c r="D33" s="156" t="s">
        <v>608</v>
      </c>
      <c r="E33" s="152">
        <v>8.809</v>
      </c>
      <c r="F33" s="152">
        <v>462.006</v>
      </c>
      <c r="G33" s="156" t="s">
        <v>917</v>
      </c>
      <c r="H33" s="152">
        <v>470.91299999999995</v>
      </c>
      <c r="I33" s="152"/>
      <c r="J33" s="152">
        <v>13.844</v>
      </c>
      <c r="K33" s="152">
        <v>199.718</v>
      </c>
      <c r="L33" s="152"/>
      <c r="M33" s="399">
        <v>2.065</v>
      </c>
      <c r="N33" s="399">
        <v>58.124</v>
      </c>
      <c r="O33" s="304">
        <v>744.664</v>
      </c>
    </row>
    <row r="34" spans="1:15" ht="15.75">
      <c r="A34" s="126"/>
      <c r="B34" s="188" t="s">
        <v>600</v>
      </c>
      <c r="C34" s="156" t="s">
        <v>608</v>
      </c>
      <c r="D34" s="156" t="s">
        <v>608</v>
      </c>
      <c r="E34" s="152">
        <v>14</v>
      </c>
      <c r="F34" s="152">
        <v>469.1</v>
      </c>
      <c r="G34" s="156" t="s">
        <v>917</v>
      </c>
      <c r="H34" s="152">
        <v>483.1</v>
      </c>
      <c r="I34" s="152"/>
      <c r="J34" s="152">
        <v>53.1</v>
      </c>
      <c r="K34" s="152">
        <v>211.5</v>
      </c>
      <c r="L34" s="152"/>
      <c r="M34" s="399">
        <v>2</v>
      </c>
      <c r="N34" s="399">
        <v>56.9</v>
      </c>
      <c r="O34" s="304">
        <v>806.6</v>
      </c>
    </row>
    <row r="35" spans="1:15" ht="15.75">
      <c r="A35" s="126"/>
      <c r="B35" s="188" t="s">
        <v>601</v>
      </c>
      <c r="C35" s="156" t="s">
        <v>608</v>
      </c>
      <c r="D35" s="156" t="s">
        <v>608</v>
      </c>
      <c r="E35" s="152">
        <v>47.009</v>
      </c>
      <c r="F35" s="157">
        <v>502.732</v>
      </c>
      <c r="G35" s="156" t="s">
        <v>917</v>
      </c>
      <c r="H35" s="157">
        <v>549.7760000000001</v>
      </c>
      <c r="I35" s="157"/>
      <c r="J35" s="386">
        <v>7.846</v>
      </c>
      <c r="K35" s="152">
        <v>204.957</v>
      </c>
      <c r="L35" s="152"/>
      <c r="M35" s="152">
        <v>2.009</v>
      </c>
      <c r="N35" s="152">
        <v>55.808</v>
      </c>
      <c r="O35" s="304">
        <v>820.3960000000001</v>
      </c>
    </row>
    <row r="36" spans="1:15" ht="15.75">
      <c r="A36" s="126"/>
      <c r="B36" s="188" t="s">
        <v>590</v>
      </c>
      <c r="C36" s="157">
        <v>0.054</v>
      </c>
      <c r="D36" s="156" t="s">
        <v>608</v>
      </c>
      <c r="E36" s="157">
        <v>30.183</v>
      </c>
      <c r="F36" s="157">
        <v>515.238</v>
      </c>
      <c r="G36" s="156" t="s">
        <v>917</v>
      </c>
      <c r="H36" s="157">
        <v>545.475</v>
      </c>
      <c r="I36" s="126"/>
      <c r="J36" s="157">
        <v>52.134</v>
      </c>
      <c r="K36" s="157">
        <v>226.62</v>
      </c>
      <c r="L36" s="126"/>
      <c r="M36" s="157">
        <v>1.981</v>
      </c>
      <c r="N36" s="157">
        <v>54.955</v>
      </c>
      <c r="O36" s="1018">
        <v>881.165</v>
      </c>
    </row>
    <row r="37" spans="1:15" ht="15.75">
      <c r="A37" s="126"/>
      <c r="B37" s="188"/>
      <c r="C37" s="157"/>
      <c r="D37" s="156"/>
      <c r="E37" s="157"/>
      <c r="F37" s="157"/>
      <c r="G37" s="156"/>
      <c r="H37" s="157"/>
      <c r="I37" s="126"/>
      <c r="J37" s="157"/>
      <c r="K37" s="157"/>
      <c r="L37" s="126"/>
      <c r="M37" s="157"/>
      <c r="N37" s="157"/>
      <c r="O37" s="1018"/>
    </row>
    <row r="38" spans="1:15" ht="15.75">
      <c r="A38" s="1015">
        <v>2006</v>
      </c>
      <c r="B38" s="188" t="s">
        <v>591</v>
      </c>
      <c r="C38" s="157">
        <v>0.108</v>
      </c>
      <c r="D38" s="156" t="s">
        <v>608</v>
      </c>
      <c r="E38" s="157">
        <v>252.977</v>
      </c>
      <c r="F38" s="157">
        <v>310.709</v>
      </c>
      <c r="G38" s="156" t="s">
        <v>917</v>
      </c>
      <c r="H38" s="157">
        <v>563.794</v>
      </c>
      <c r="I38" s="157"/>
      <c r="J38" s="157">
        <v>26.484</v>
      </c>
      <c r="K38" s="157">
        <v>221.314</v>
      </c>
      <c r="L38" s="126"/>
      <c r="M38" s="157">
        <v>1.956</v>
      </c>
      <c r="N38" s="157">
        <v>3.193</v>
      </c>
      <c r="O38" s="1018">
        <v>816.741</v>
      </c>
    </row>
    <row r="39" spans="1:15" ht="15.75">
      <c r="A39" s="1015"/>
      <c r="B39" s="188" t="s">
        <v>592</v>
      </c>
      <c r="C39" s="157">
        <v>0.107</v>
      </c>
      <c r="D39" s="386">
        <v>27.582</v>
      </c>
      <c r="E39" s="157">
        <v>127.347</v>
      </c>
      <c r="F39" s="157">
        <v>275.016</v>
      </c>
      <c r="G39" s="156" t="s">
        <v>917</v>
      </c>
      <c r="H39" s="157">
        <v>430.052</v>
      </c>
      <c r="I39" s="126"/>
      <c r="J39" s="157">
        <v>28.728</v>
      </c>
      <c r="K39" s="157">
        <v>221.989</v>
      </c>
      <c r="L39" s="126"/>
      <c r="M39" s="157">
        <v>1.935</v>
      </c>
      <c r="N39" s="157">
        <v>56.553</v>
      </c>
      <c r="O39" s="1018">
        <v>739.257</v>
      </c>
    </row>
    <row r="40" spans="1:15" ht="15.75">
      <c r="A40" s="1015"/>
      <c r="B40" s="188" t="s">
        <v>593</v>
      </c>
      <c r="C40" s="157">
        <v>0.11</v>
      </c>
      <c r="D40" s="156" t="s">
        <v>608</v>
      </c>
      <c r="E40" s="157">
        <v>20.338</v>
      </c>
      <c r="F40" s="157">
        <v>383.827</v>
      </c>
      <c r="G40" s="156" t="s">
        <v>917</v>
      </c>
      <c r="H40" s="157">
        <v>404.275</v>
      </c>
      <c r="I40" s="157"/>
      <c r="J40" s="157">
        <v>26.777</v>
      </c>
      <c r="K40" s="157">
        <v>233.409</v>
      </c>
      <c r="L40" s="126"/>
      <c r="M40" s="157">
        <v>1.929</v>
      </c>
      <c r="N40" s="157">
        <v>89.336</v>
      </c>
      <c r="O40" s="1018">
        <v>755.726</v>
      </c>
    </row>
    <row r="41" spans="1:15" ht="15.75">
      <c r="A41" s="1015"/>
      <c r="B41" s="188" t="s">
        <v>594</v>
      </c>
      <c r="C41" s="157">
        <v>0.143</v>
      </c>
      <c r="D41" s="386">
        <v>27.351</v>
      </c>
      <c r="E41" s="157">
        <v>4.434</v>
      </c>
      <c r="F41" s="157">
        <v>321.516</v>
      </c>
      <c r="G41" s="156" t="s">
        <v>917</v>
      </c>
      <c r="H41" s="157">
        <v>353.444</v>
      </c>
      <c r="I41" s="126"/>
      <c r="J41" s="157">
        <v>42.37</v>
      </c>
      <c r="K41" s="157">
        <v>256.654</v>
      </c>
      <c r="L41" s="126"/>
      <c r="M41" s="157">
        <v>1.908</v>
      </c>
      <c r="N41" s="157">
        <v>62.075</v>
      </c>
      <c r="O41" s="1018">
        <v>716.4510000000001</v>
      </c>
    </row>
    <row r="42" spans="1:15" ht="15.75">
      <c r="A42" s="126"/>
      <c r="B42" s="188" t="s">
        <v>595</v>
      </c>
      <c r="C42" s="152">
        <v>0.095</v>
      </c>
      <c r="D42" s="152">
        <v>25.607</v>
      </c>
      <c r="E42" s="152">
        <v>31.838</v>
      </c>
      <c r="F42" s="152">
        <v>336.025</v>
      </c>
      <c r="G42" s="156" t="s">
        <v>917</v>
      </c>
      <c r="H42" s="152">
        <v>393.565</v>
      </c>
      <c r="I42" s="126"/>
      <c r="J42" s="152">
        <v>96.934</v>
      </c>
      <c r="K42" s="152">
        <v>263.519</v>
      </c>
      <c r="L42" s="126"/>
      <c r="M42" s="152">
        <v>2.023</v>
      </c>
      <c r="N42" s="152">
        <v>38.143</v>
      </c>
      <c r="O42" s="304">
        <v>794.1840000000001</v>
      </c>
    </row>
    <row r="43" spans="1:15" ht="15.75">
      <c r="A43" s="1021"/>
      <c r="B43" s="1022"/>
      <c r="C43" s="1023"/>
      <c r="D43" s="1022"/>
      <c r="E43" s="1022"/>
      <c r="F43" s="1022"/>
      <c r="G43" s="1023"/>
      <c r="H43" s="1022"/>
      <c r="I43" s="138"/>
      <c r="J43" s="1022"/>
      <c r="K43" s="1022"/>
      <c r="L43" s="138"/>
      <c r="M43" s="1023"/>
      <c r="N43" s="1024"/>
      <c r="O43" s="1025"/>
    </row>
    <row r="44" spans="1:15" ht="15.75">
      <c r="A44" s="1026"/>
      <c r="B44" s="1021"/>
      <c r="C44" s="1027"/>
      <c r="D44" s="1027"/>
      <c r="E44" s="1027"/>
      <c r="F44" s="1027"/>
      <c r="G44" s="1027" t="s">
        <v>973</v>
      </c>
      <c r="H44" s="1027"/>
      <c r="I44" s="1027"/>
      <c r="J44" s="1027"/>
      <c r="K44" s="1027"/>
      <c r="L44" s="1027"/>
      <c r="M44" s="1027"/>
      <c r="N44" s="1027"/>
      <c r="O44" s="1027"/>
    </row>
    <row r="45" spans="1:15" ht="15.75">
      <c r="A45" s="1028"/>
      <c r="B45" s="1006"/>
      <c r="C45" s="1029" t="s">
        <v>448</v>
      </c>
      <c r="D45" s="1021"/>
      <c r="E45" s="1021"/>
      <c r="F45" s="1030"/>
      <c r="G45" s="1005"/>
      <c r="H45" s="1021" t="s">
        <v>449</v>
      </c>
      <c r="I45" s="1021"/>
      <c r="J45" s="1021"/>
      <c r="K45" s="1021"/>
      <c r="L45" s="1031"/>
      <c r="M45" s="1030"/>
      <c r="N45" s="1030"/>
      <c r="O45" s="1030"/>
    </row>
    <row r="46" spans="1:15" ht="15.75">
      <c r="A46" s="1006"/>
      <c r="B46" s="1028"/>
      <c r="C46" s="1032" t="s">
        <v>450</v>
      </c>
      <c r="D46" s="1032" t="s">
        <v>451</v>
      </c>
      <c r="E46" s="1032" t="s">
        <v>421</v>
      </c>
      <c r="F46" s="1032" t="s">
        <v>878</v>
      </c>
      <c r="G46" s="1032"/>
      <c r="H46" s="1032"/>
      <c r="I46" s="1032"/>
      <c r="J46" s="1032" t="s">
        <v>966</v>
      </c>
      <c r="K46" s="1032"/>
      <c r="L46" s="1032"/>
      <c r="M46" s="1032" t="s">
        <v>452</v>
      </c>
      <c r="N46" s="1032" t="s">
        <v>660</v>
      </c>
      <c r="O46" s="1032" t="s">
        <v>836</v>
      </c>
    </row>
    <row r="47" spans="1:15" ht="15.75">
      <c r="A47" s="133"/>
      <c r="B47" s="1012"/>
      <c r="C47" s="1008" t="s">
        <v>931</v>
      </c>
      <c r="D47" s="1033" t="s">
        <v>453</v>
      </c>
      <c r="E47" s="1008" t="s">
        <v>841</v>
      </c>
      <c r="F47" s="1008" t="s">
        <v>967</v>
      </c>
      <c r="G47" s="1008" t="s">
        <v>1067</v>
      </c>
      <c r="H47" s="1008" t="s">
        <v>969</v>
      </c>
      <c r="I47" s="1008"/>
      <c r="J47" s="1008" t="s">
        <v>454</v>
      </c>
      <c r="K47" s="1008" t="s">
        <v>836</v>
      </c>
      <c r="L47" s="1033"/>
      <c r="M47" s="1008" t="s">
        <v>972</v>
      </c>
      <c r="N47" s="1008" t="s">
        <v>885</v>
      </c>
      <c r="O47" s="1008" t="s">
        <v>885</v>
      </c>
    </row>
    <row r="48" spans="1:15" ht="15.75">
      <c r="A48" s="1015">
        <v>2002</v>
      </c>
      <c r="B48" s="188" t="s">
        <v>590</v>
      </c>
      <c r="C48" s="190" t="s">
        <v>917</v>
      </c>
      <c r="D48" s="188">
        <v>0.269</v>
      </c>
      <c r="E48" s="188">
        <v>8.956</v>
      </c>
      <c r="F48" s="190" t="s">
        <v>917</v>
      </c>
      <c r="G48" s="188">
        <v>192.804</v>
      </c>
      <c r="H48" s="190" t="s">
        <v>917</v>
      </c>
      <c r="I48" s="188"/>
      <c r="J48" s="191">
        <v>522.968</v>
      </c>
      <c r="K48" s="188">
        <v>715.7719999999999</v>
      </c>
      <c r="L48" s="188"/>
      <c r="M48" s="188">
        <v>115.325</v>
      </c>
      <c r="N48" s="388">
        <v>5.876</v>
      </c>
      <c r="O48" s="190">
        <v>846.198</v>
      </c>
    </row>
    <row r="49" spans="1:15" ht="15.75">
      <c r="A49" s="1015">
        <v>2003</v>
      </c>
      <c r="B49" s="188" t="s">
        <v>590</v>
      </c>
      <c r="C49" s="190" t="s">
        <v>917</v>
      </c>
      <c r="D49" s="188">
        <v>8.678</v>
      </c>
      <c r="E49" s="188">
        <v>43.611</v>
      </c>
      <c r="F49" s="190" t="s">
        <v>917</v>
      </c>
      <c r="G49" s="188">
        <v>182.775</v>
      </c>
      <c r="H49" s="190" t="s">
        <v>917</v>
      </c>
      <c r="I49" s="188"/>
      <c r="J49" s="188">
        <v>687.803</v>
      </c>
      <c r="K49" s="388">
        <v>870.578</v>
      </c>
      <c r="L49" s="188"/>
      <c r="M49" s="388">
        <v>130.195</v>
      </c>
      <c r="N49" s="188">
        <v>12.932</v>
      </c>
      <c r="O49" s="303">
        <v>1065.994</v>
      </c>
    </row>
    <row r="50" spans="1:15" ht="15.75">
      <c r="A50" s="126"/>
      <c r="B50" s="188"/>
      <c r="C50" s="156"/>
      <c r="D50" s="154"/>
      <c r="E50" s="154"/>
      <c r="F50" s="190"/>
      <c r="G50" s="154"/>
      <c r="H50" s="190"/>
      <c r="I50" s="154"/>
      <c r="J50" s="154"/>
      <c r="K50" s="154"/>
      <c r="L50" s="154"/>
      <c r="M50" s="389"/>
      <c r="N50" s="389"/>
      <c r="O50" s="303"/>
    </row>
    <row r="51" spans="1:15" ht="15.75">
      <c r="A51" s="1015">
        <v>2004</v>
      </c>
      <c r="B51" s="188" t="s">
        <v>591</v>
      </c>
      <c r="C51" s="190" t="s">
        <v>917</v>
      </c>
      <c r="D51" s="188">
        <v>10.458</v>
      </c>
      <c r="E51" s="188">
        <v>42.458</v>
      </c>
      <c r="F51" s="190" t="s">
        <v>917</v>
      </c>
      <c r="G51" s="188">
        <v>155.445</v>
      </c>
      <c r="H51" s="190" t="s">
        <v>917</v>
      </c>
      <c r="I51" s="188"/>
      <c r="J51" s="188">
        <v>662.642</v>
      </c>
      <c r="K51" s="388">
        <v>818.087</v>
      </c>
      <c r="L51" s="188"/>
      <c r="M51" s="388">
        <v>132.254</v>
      </c>
      <c r="N51" s="188">
        <v>22.893</v>
      </c>
      <c r="O51" s="303">
        <v>1026.15</v>
      </c>
    </row>
    <row r="52" spans="1:15" ht="15.75">
      <c r="A52" s="1034"/>
      <c r="B52" s="154" t="s">
        <v>592</v>
      </c>
      <c r="C52" s="156" t="s">
        <v>917</v>
      </c>
      <c r="D52" s="154">
        <v>13.102</v>
      </c>
      <c r="E52" s="154">
        <v>42.916</v>
      </c>
      <c r="F52" s="156" t="s">
        <v>917</v>
      </c>
      <c r="G52" s="154">
        <v>138.778</v>
      </c>
      <c r="H52" s="156" t="s">
        <v>917</v>
      </c>
      <c r="I52" s="154"/>
      <c r="J52" s="386">
        <v>681.241</v>
      </c>
      <c r="K52" s="154">
        <v>820.019</v>
      </c>
      <c r="L52" s="154"/>
      <c r="M52" s="154">
        <v>133.03</v>
      </c>
      <c r="N52" s="389">
        <v>12.98</v>
      </c>
      <c r="O52" s="156">
        <v>1022.047</v>
      </c>
    </row>
    <row r="53" spans="1:15" ht="15.75">
      <c r="A53" s="1034"/>
      <c r="B53" s="188" t="s">
        <v>593</v>
      </c>
      <c r="C53" s="156" t="s">
        <v>917</v>
      </c>
      <c r="D53" s="386">
        <v>19.181</v>
      </c>
      <c r="E53" s="154">
        <v>59.934</v>
      </c>
      <c r="F53" s="156" t="s">
        <v>917</v>
      </c>
      <c r="G53" s="154">
        <v>135.39</v>
      </c>
      <c r="H53" s="156" t="s">
        <v>917</v>
      </c>
      <c r="I53" s="154"/>
      <c r="J53" s="154">
        <v>650.214</v>
      </c>
      <c r="K53" s="386">
        <v>785.604</v>
      </c>
      <c r="L53" s="154"/>
      <c r="M53" s="154">
        <v>128.183</v>
      </c>
      <c r="N53" s="389">
        <v>17.054</v>
      </c>
      <c r="O53" s="156">
        <v>1009.956</v>
      </c>
    </row>
    <row r="54" spans="1:15" ht="18">
      <c r="A54" s="1034"/>
      <c r="B54" s="1016" t="s">
        <v>460</v>
      </c>
      <c r="C54" s="156" t="s">
        <v>917</v>
      </c>
      <c r="D54" s="154">
        <v>22.601</v>
      </c>
      <c r="E54" s="386">
        <v>50.863</v>
      </c>
      <c r="F54" s="156" t="s">
        <v>917</v>
      </c>
      <c r="G54" s="154">
        <v>59.526</v>
      </c>
      <c r="H54" s="156" t="s">
        <v>917</v>
      </c>
      <c r="I54" s="130"/>
      <c r="J54" s="386">
        <v>299.092</v>
      </c>
      <c r="K54" s="188">
        <v>358.618</v>
      </c>
      <c r="L54" s="130"/>
      <c r="M54" s="154">
        <v>44.333</v>
      </c>
      <c r="N54" s="388">
        <v>24.21</v>
      </c>
      <c r="O54" s="156">
        <v>500.625</v>
      </c>
    </row>
    <row r="55" spans="1:15" ht="15.75">
      <c r="A55" s="1034"/>
      <c r="B55" s="188" t="s">
        <v>595</v>
      </c>
      <c r="C55" s="156" t="s">
        <v>917</v>
      </c>
      <c r="D55" s="156" t="s">
        <v>917</v>
      </c>
      <c r="E55" s="154">
        <v>98.828</v>
      </c>
      <c r="F55" s="156" t="s">
        <v>917</v>
      </c>
      <c r="G55" s="386">
        <v>54.9</v>
      </c>
      <c r="H55" s="156" t="s">
        <v>917</v>
      </c>
      <c r="I55" s="130"/>
      <c r="J55" s="386">
        <v>287.921</v>
      </c>
      <c r="K55" s="188">
        <v>342.82099999999997</v>
      </c>
      <c r="L55" s="130"/>
      <c r="M55" s="154">
        <v>46.422</v>
      </c>
      <c r="N55" s="388">
        <v>22.876</v>
      </c>
      <c r="O55" s="156">
        <v>510.947</v>
      </c>
    </row>
    <row r="56" spans="1:15" ht="15.75">
      <c r="A56" s="130"/>
      <c r="B56" s="188" t="s">
        <v>596</v>
      </c>
      <c r="C56" s="156" t="s">
        <v>917</v>
      </c>
      <c r="D56" s="188">
        <v>21.678</v>
      </c>
      <c r="E56" s="188">
        <v>99.312</v>
      </c>
      <c r="F56" s="156" t="s">
        <v>917</v>
      </c>
      <c r="G56" s="154">
        <v>53.35</v>
      </c>
      <c r="H56" s="156" t="s">
        <v>917</v>
      </c>
      <c r="I56" s="188"/>
      <c r="J56" s="386">
        <v>444.16</v>
      </c>
      <c r="K56" s="188">
        <v>497.51</v>
      </c>
      <c r="L56" s="188"/>
      <c r="M56" s="386">
        <v>50.45</v>
      </c>
      <c r="N56" s="388">
        <v>22.582</v>
      </c>
      <c r="O56" s="156">
        <v>691.532</v>
      </c>
    </row>
    <row r="57" spans="1:15" ht="15.75">
      <c r="A57" s="130"/>
      <c r="B57" s="188" t="s">
        <v>597</v>
      </c>
      <c r="C57" s="156" t="s">
        <v>917</v>
      </c>
      <c r="D57" s="156" t="s">
        <v>917</v>
      </c>
      <c r="E57" s="154">
        <v>100.235</v>
      </c>
      <c r="F57" s="156" t="s">
        <v>917</v>
      </c>
      <c r="G57" s="154">
        <v>55.596</v>
      </c>
      <c r="H57" s="156" t="s">
        <v>917</v>
      </c>
      <c r="I57" s="154"/>
      <c r="J57" s="154">
        <v>362</v>
      </c>
      <c r="K57" s="154">
        <v>417.596</v>
      </c>
      <c r="L57" s="154"/>
      <c r="M57" s="389">
        <v>50.858</v>
      </c>
      <c r="N57" s="389">
        <v>23.152</v>
      </c>
      <c r="O57" s="303">
        <v>591.841</v>
      </c>
    </row>
    <row r="58" spans="1:15" ht="15.75">
      <c r="A58" s="130"/>
      <c r="B58" s="188" t="s">
        <v>598</v>
      </c>
      <c r="C58" s="156" t="s">
        <v>917</v>
      </c>
      <c r="D58" s="188">
        <v>6.422</v>
      </c>
      <c r="E58" s="188">
        <v>111.719</v>
      </c>
      <c r="F58" s="156" t="s">
        <v>917</v>
      </c>
      <c r="G58" s="188">
        <v>55.275</v>
      </c>
      <c r="H58" s="156" t="s">
        <v>917</v>
      </c>
      <c r="I58" s="130"/>
      <c r="J58" s="188">
        <v>403.92</v>
      </c>
      <c r="K58" s="388">
        <v>459.195</v>
      </c>
      <c r="L58" s="188"/>
      <c r="M58" s="388">
        <v>52.741</v>
      </c>
      <c r="N58" s="188">
        <v>16.87</v>
      </c>
      <c r="O58" s="1014">
        <v>646.947</v>
      </c>
    </row>
    <row r="59" spans="1:15" ht="15.75">
      <c r="A59" s="130"/>
      <c r="B59" s="188" t="s">
        <v>599</v>
      </c>
      <c r="C59" s="156" t="s">
        <v>917</v>
      </c>
      <c r="D59" s="188">
        <v>3.166</v>
      </c>
      <c r="E59" s="188">
        <v>114.032</v>
      </c>
      <c r="F59" s="156" t="s">
        <v>917</v>
      </c>
      <c r="G59" s="188">
        <v>71.99</v>
      </c>
      <c r="H59" s="156" t="s">
        <v>917</v>
      </c>
      <c r="I59" s="188"/>
      <c r="J59" s="188">
        <v>441.235</v>
      </c>
      <c r="K59" s="188">
        <v>513.225</v>
      </c>
      <c r="L59" s="188"/>
      <c r="M59" s="188">
        <v>53.91</v>
      </c>
      <c r="N59" s="188">
        <v>21.46</v>
      </c>
      <c r="O59" s="1014">
        <v>705.793</v>
      </c>
    </row>
    <row r="60" spans="1:15" ht="15.75">
      <c r="A60" s="130"/>
      <c r="B60" s="188" t="s">
        <v>600</v>
      </c>
      <c r="C60" s="156" t="s">
        <v>917</v>
      </c>
      <c r="D60" s="386">
        <v>13.623</v>
      </c>
      <c r="E60" s="188">
        <v>74.178</v>
      </c>
      <c r="F60" s="156" t="s">
        <v>917</v>
      </c>
      <c r="G60" s="188">
        <v>74.876</v>
      </c>
      <c r="H60" s="156" t="s">
        <v>917</v>
      </c>
      <c r="I60" s="188"/>
      <c r="J60" s="188">
        <v>456.415</v>
      </c>
      <c r="K60" s="386">
        <v>531.291</v>
      </c>
      <c r="L60" s="188"/>
      <c r="M60" s="188">
        <v>54.547</v>
      </c>
      <c r="N60" s="188">
        <v>5.506</v>
      </c>
      <c r="O60" s="387">
        <v>679.145</v>
      </c>
    </row>
    <row r="61" spans="1:15" ht="15.75">
      <c r="A61" s="130"/>
      <c r="B61" s="188" t="s">
        <v>601</v>
      </c>
      <c r="C61" s="156" t="s">
        <v>917</v>
      </c>
      <c r="D61" s="156" t="s">
        <v>917</v>
      </c>
      <c r="E61" s="386">
        <v>126.189</v>
      </c>
      <c r="F61" s="156" t="s">
        <v>917</v>
      </c>
      <c r="G61" s="188">
        <v>188.762</v>
      </c>
      <c r="H61" s="156" t="s">
        <v>917</v>
      </c>
      <c r="I61" s="188"/>
      <c r="J61" s="386">
        <v>433.331</v>
      </c>
      <c r="K61" s="188">
        <v>622.0930000000001</v>
      </c>
      <c r="L61" s="188"/>
      <c r="M61" s="188">
        <v>51.697</v>
      </c>
      <c r="N61" s="388">
        <v>4.516</v>
      </c>
      <c r="O61" s="156">
        <v>804.495</v>
      </c>
    </row>
    <row r="62" spans="1:15" ht="15.75">
      <c r="A62" s="130"/>
      <c r="B62" s="188" t="s">
        <v>590</v>
      </c>
      <c r="C62" s="156" t="s">
        <v>917</v>
      </c>
      <c r="D62" s="156" t="s">
        <v>917</v>
      </c>
      <c r="E62" s="154">
        <v>52.934</v>
      </c>
      <c r="F62" s="156" t="s">
        <v>917</v>
      </c>
      <c r="G62" s="154">
        <v>84.198</v>
      </c>
      <c r="H62" s="156" t="s">
        <v>917</v>
      </c>
      <c r="I62" s="154"/>
      <c r="J62" s="154">
        <v>479.669</v>
      </c>
      <c r="K62" s="154">
        <v>563.867</v>
      </c>
      <c r="L62" s="154"/>
      <c r="M62" s="157">
        <v>45.722</v>
      </c>
      <c r="N62" s="157">
        <v>71.972</v>
      </c>
      <c r="O62" s="303">
        <v>734.495</v>
      </c>
    </row>
    <row r="63" spans="1:15" ht="15.75">
      <c r="A63" s="126"/>
      <c r="B63" s="188"/>
      <c r="C63" s="156"/>
      <c r="D63" s="156"/>
      <c r="E63" s="154"/>
      <c r="F63" s="156"/>
      <c r="G63" s="154"/>
      <c r="H63" s="156"/>
      <c r="I63" s="154"/>
      <c r="J63" s="154"/>
      <c r="K63" s="154"/>
      <c r="L63" s="154"/>
      <c r="M63" s="154"/>
      <c r="N63" s="154"/>
      <c r="O63" s="303"/>
    </row>
    <row r="64" spans="1:15" ht="15.75">
      <c r="A64" s="1015">
        <v>2005</v>
      </c>
      <c r="B64" s="188" t="s">
        <v>591</v>
      </c>
      <c r="C64" s="156" t="s">
        <v>917</v>
      </c>
      <c r="D64" s="156" t="s">
        <v>917</v>
      </c>
      <c r="E64" s="371">
        <v>76.905</v>
      </c>
      <c r="F64" s="156" t="s">
        <v>917</v>
      </c>
      <c r="G64" s="154">
        <v>188.167</v>
      </c>
      <c r="H64" s="156" t="s">
        <v>917</v>
      </c>
      <c r="I64" s="130"/>
      <c r="J64" s="371">
        <v>421.082</v>
      </c>
      <c r="K64" s="271">
        <v>609.249</v>
      </c>
      <c r="L64" s="130"/>
      <c r="M64" s="271">
        <v>46.738</v>
      </c>
      <c r="N64" s="380">
        <v>87.081</v>
      </c>
      <c r="O64" s="272">
        <v>819.973</v>
      </c>
    </row>
    <row r="65" spans="1:15" ht="15.75">
      <c r="A65" s="1015"/>
      <c r="B65" s="188" t="s">
        <v>592</v>
      </c>
      <c r="C65" s="156" t="s">
        <v>917</v>
      </c>
      <c r="D65" s="156" t="s">
        <v>917</v>
      </c>
      <c r="E65" s="371">
        <v>64.122</v>
      </c>
      <c r="F65" s="156" t="s">
        <v>917</v>
      </c>
      <c r="G65" s="371">
        <v>96.099</v>
      </c>
      <c r="H65" s="156" t="s">
        <v>917</v>
      </c>
      <c r="I65" s="130"/>
      <c r="J65" s="154">
        <v>468.931</v>
      </c>
      <c r="K65" s="382">
        <v>565.03</v>
      </c>
      <c r="L65" s="278"/>
      <c r="M65" s="371">
        <v>46.706</v>
      </c>
      <c r="N65" s="278">
        <v>77.541</v>
      </c>
      <c r="O65" s="775">
        <v>753.3989999999999</v>
      </c>
    </row>
    <row r="66" spans="1:15" ht="15.75">
      <c r="A66" s="130"/>
      <c r="B66" s="188" t="s">
        <v>593</v>
      </c>
      <c r="C66" s="156" t="s">
        <v>917</v>
      </c>
      <c r="D66" s="156" t="s">
        <v>917</v>
      </c>
      <c r="E66" s="386">
        <v>48.787</v>
      </c>
      <c r="F66" s="156" t="s">
        <v>917</v>
      </c>
      <c r="G66" s="386">
        <v>91.427</v>
      </c>
      <c r="H66" s="156" t="s">
        <v>917</v>
      </c>
      <c r="I66" s="188"/>
      <c r="J66" s="386">
        <v>458.496</v>
      </c>
      <c r="K66" s="188">
        <v>549.923</v>
      </c>
      <c r="L66" s="188"/>
      <c r="M66" s="386">
        <v>46.254</v>
      </c>
      <c r="N66" s="388">
        <v>89.88</v>
      </c>
      <c r="O66" s="156">
        <v>734.844</v>
      </c>
    </row>
    <row r="67" spans="1:15" ht="15.75">
      <c r="A67" s="130"/>
      <c r="B67" s="188" t="s">
        <v>594</v>
      </c>
      <c r="C67" s="156" t="s">
        <v>917</v>
      </c>
      <c r="D67" s="156" t="s">
        <v>917</v>
      </c>
      <c r="E67" s="188">
        <v>48.32</v>
      </c>
      <c r="F67" s="156" t="s">
        <v>917</v>
      </c>
      <c r="G67" s="188">
        <v>65.388</v>
      </c>
      <c r="H67" s="156" t="s">
        <v>917</v>
      </c>
      <c r="I67" s="188"/>
      <c r="J67" s="188">
        <v>496.659</v>
      </c>
      <c r="K67" s="188">
        <v>562.047</v>
      </c>
      <c r="L67" s="188"/>
      <c r="M67" s="388">
        <v>46.026</v>
      </c>
      <c r="N67" s="388">
        <v>58.369</v>
      </c>
      <c r="O67" s="300">
        <v>714.7620000000001</v>
      </c>
    </row>
    <row r="68" spans="1:15" ht="15.75">
      <c r="A68" s="130"/>
      <c r="B68" s="188" t="s">
        <v>595</v>
      </c>
      <c r="C68" s="156" t="s">
        <v>917</v>
      </c>
      <c r="D68" s="156" t="s">
        <v>917</v>
      </c>
      <c r="E68" s="154">
        <v>57.166</v>
      </c>
      <c r="F68" s="156" t="s">
        <v>917</v>
      </c>
      <c r="G68" s="154">
        <v>78.775</v>
      </c>
      <c r="H68" s="156" t="s">
        <v>917</v>
      </c>
      <c r="I68" s="154"/>
      <c r="J68" s="154">
        <v>550.639</v>
      </c>
      <c r="K68" s="154">
        <v>629.414</v>
      </c>
      <c r="L68" s="154"/>
      <c r="M68" s="389">
        <v>45.209</v>
      </c>
      <c r="N68" s="389">
        <v>45.179</v>
      </c>
      <c r="O68" s="303">
        <v>776.968</v>
      </c>
    </row>
    <row r="69" spans="1:15" ht="15.75">
      <c r="A69" s="130"/>
      <c r="B69" s="188" t="s">
        <v>596</v>
      </c>
      <c r="C69" s="156" t="s">
        <v>917</v>
      </c>
      <c r="D69" s="156" t="s">
        <v>917</v>
      </c>
      <c r="E69" s="154">
        <v>119.725</v>
      </c>
      <c r="F69" s="156" t="s">
        <v>917</v>
      </c>
      <c r="G69" s="154">
        <v>53.181</v>
      </c>
      <c r="H69" s="156" t="s">
        <v>917</v>
      </c>
      <c r="I69" s="154"/>
      <c r="J69" s="154">
        <v>560.904</v>
      </c>
      <c r="K69" s="154">
        <v>614.085</v>
      </c>
      <c r="L69" s="154"/>
      <c r="M69" s="389">
        <v>46.688</v>
      </c>
      <c r="N69" s="389">
        <v>2.361</v>
      </c>
      <c r="O69" s="303">
        <v>782.859</v>
      </c>
    </row>
    <row r="70" spans="1:15" ht="15.75">
      <c r="A70" s="130"/>
      <c r="B70" s="188" t="s">
        <v>597</v>
      </c>
      <c r="C70" s="156" t="s">
        <v>917</v>
      </c>
      <c r="D70" s="156" t="s">
        <v>917</v>
      </c>
      <c r="E70" s="154">
        <v>165.059</v>
      </c>
      <c r="F70" s="156" t="s">
        <v>917</v>
      </c>
      <c r="G70" s="154">
        <v>81.542</v>
      </c>
      <c r="H70" s="156" t="s">
        <v>917</v>
      </c>
      <c r="I70" s="154"/>
      <c r="J70" s="154">
        <v>489.518</v>
      </c>
      <c r="K70" s="154">
        <v>571.06</v>
      </c>
      <c r="L70" s="154"/>
      <c r="M70" s="389">
        <v>46.783</v>
      </c>
      <c r="N70" s="389">
        <v>2.135</v>
      </c>
      <c r="O70" s="303">
        <v>785.0369999999999</v>
      </c>
    </row>
    <row r="71" spans="1:15" ht="15.75">
      <c r="A71" s="130"/>
      <c r="B71" s="188" t="s">
        <v>598</v>
      </c>
      <c r="C71" s="156" t="s">
        <v>917</v>
      </c>
      <c r="D71" s="154">
        <v>20.006</v>
      </c>
      <c r="E71" s="154">
        <v>38.509</v>
      </c>
      <c r="F71" s="156" t="s">
        <v>917</v>
      </c>
      <c r="G71" s="154">
        <v>56.486</v>
      </c>
      <c r="H71" s="156" t="s">
        <v>917</v>
      </c>
      <c r="I71" s="154"/>
      <c r="J71" s="154">
        <v>613.526</v>
      </c>
      <c r="K71" s="154">
        <v>670.012</v>
      </c>
      <c r="L71" s="154"/>
      <c r="M71" s="389">
        <v>46.931</v>
      </c>
      <c r="N71" s="389">
        <v>1.787</v>
      </c>
      <c r="O71" s="303">
        <v>777.245</v>
      </c>
    </row>
    <row r="72" spans="1:15" ht="15.75">
      <c r="A72" s="130"/>
      <c r="B72" s="188" t="s">
        <v>599</v>
      </c>
      <c r="C72" s="156" t="s">
        <v>917</v>
      </c>
      <c r="D72" s="156" t="s">
        <v>917</v>
      </c>
      <c r="E72" s="154">
        <v>84.6</v>
      </c>
      <c r="F72" s="156" t="s">
        <v>917</v>
      </c>
      <c r="G72" s="154">
        <v>48.9</v>
      </c>
      <c r="H72" s="156" t="s">
        <v>917</v>
      </c>
      <c r="I72" s="154"/>
      <c r="J72" s="154">
        <v>559.9</v>
      </c>
      <c r="K72" s="154">
        <v>608.8</v>
      </c>
      <c r="L72" s="154"/>
      <c r="M72" s="389">
        <v>47.6</v>
      </c>
      <c r="N72" s="389">
        <v>3.6</v>
      </c>
      <c r="O72" s="303">
        <v>744.7</v>
      </c>
    </row>
    <row r="73" spans="1:15" ht="15.75">
      <c r="A73" s="130"/>
      <c r="B73" s="188" t="s">
        <v>600</v>
      </c>
      <c r="C73" s="156" t="s">
        <v>917</v>
      </c>
      <c r="D73" s="156" t="s">
        <v>917</v>
      </c>
      <c r="E73" s="154">
        <v>65.9</v>
      </c>
      <c r="F73" s="156" t="s">
        <v>917</v>
      </c>
      <c r="G73" s="154">
        <v>56.3</v>
      </c>
      <c r="H73" s="156" t="s">
        <v>917</v>
      </c>
      <c r="I73" s="154"/>
      <c r="J73" s="154">
        <v>630.3</v>
      </c>
      <c r="K73" s="154">
        <v>686.6</v>
      </c>
      <c r="L73" s="154"/>
      <c r="M73" s="389">
        <v>49.6</v>
      </c>
      <c r="N73" s="389">
        <v>4.6</v>
      </c>
      <c r="O73" s="303">
        <v>806.6</v>
      </c>
    </row>
    <row r="74" spans="1:15" ht="15.75">
      <c r="A74" s="130"/>
      <c r="B74" s="188" t="s">
        <v>601</v>
      </c>
      <c r="C74" s="156" t="s">
        <v>917</v>
      </c>
      <c r="D74" s="156" t="s">
        <v>917</v>
      </c>
      <c r="E74" s="154">
        <v>75.347</v>
      </c>
      <c r="F74" s="156" t="s">
        <v>917</v>
      </c>
      <c r="G74" s="386">
        <v>73.407</v>
      </c>
      <c r="H74" s="156" t="s">
        <v>917</v>
      </c>
      <c r="I74" s="188"/>
      <c r="J74" s="386">
        <v>615.542</v>
      </c>
      <c r="K74" s="386">
        <v>688.9490000000001</v>
      </c>
      <c r="L74" s="154"/>
      <c r="M74" s="188">
        <v>49.768</v>
      </c>
      <c r="N74" s="154">
        <v>6.332</v>
      </c>
      <c r="O74" s="156">
        <v>820.3960000000001</v>
      </c>
    </row>
    <row r="75" spans="1:15" ht="15.75">
      <c r="A75" s="130"/>
      <c r="B75" s="188" t="s">
        <v>590</v>
      </c>
      <c r="C75" s="156" t="s">
        <v>917</v>
      </c>
      <c r="D75" s="188">
        <v>46.174</v>
      </c>
      <c r="E75" s="188">
        <v>24.968</v>
      </c>
      <c r="F75" s="156" t="s">
        <v>917</v>
      </c>
      <c r="G75" s="188">
        <v>71.731</v>
      </c>
      <c r="H75" s="156" t="s">
        <v>917</v>
      </c>
      <c r="I75" s="130"/>
      <c r="J75" s="188">
        <v>683.876</v>
      </c>
      <c r="K75" s="188">
        <v>755.607</v>
      </c>
      <c r="L75" s="130"/>
      <c r="M75" s="188">
        <v>45.451</v>
      </c>
      <c r="N75" s="188">
        <v>8.965</v>
      </c>
      <c r="O75" s="1014">
        <v>881.165</v>
      </c>
    </row>
    <row r="76" spans="1:15" ht="15.75">
      <c r="A76" s="130"/>
      <c r="B76" s="188"/>
      <c r="C76" s="156"/>
      <c r="D76" s="188"/>
      <c r="E76" s="188"/>
      <c r="F76" s="156"/>
      <c r="G76" s="188"/>
      <c r="H76" s="156"/>
      <c r="I76" s="130"/>
      <c r="J76" s="188"/>
      <c r="K76" s="188"/>
      <c r="L76" s="130"/>
      <c r="M76" s="188"/>
      <c r="N76" s="188"/>
      <c r="O76" s="1014"/>
    </row>
    <row r="77" spans="1:15" ht="15.75">
      <c r="A77" s="1015">
        <v>2006</v>
      </c>
      <c r="B77" s="188" t="s">
        <v>591</v>
      </c>
      <c r="C77" s="156" t="s">
        <v>917</v>
      </c>
      <c r="D77" s="156" t="s">
        <v>917</v>
      </c>
      <c r="E77" s="188">
        <v>80.941</v>
      </c>
      <c r="F77" s="156" t="s">
        <v>917</v>
      </c>
      <c r="G77" s="188">
        <v>50.22</v>
      </c>
      <c r="H77" s="156" t="s">
        <v>917</v>
      </c>
      <c r="I77" s="188"/>
      <c r="J77" s="188">
        <v>625.998</v>
      </c>
      <c r="K77" s="188">
        <v>676.2180000000001</v>
      </c>
      <c r="L77" s="130"/>
      <c r="M77" s="188">
        <v>50.52</v>
      </c>
      <c r="N77" s="188">
        <v>9.062</v>
      </c>
      <c r="O77" s="1014">
        <v>816.7410000000001</v>
      </c>
    </row>
    <row r="78" spans="1:15" ht="15.75">
      <c r="A78" s="1015"/>
      <c r="B78" s="188" t="s">
        <v>592</v>
      </c>
      <c r="C78" s="156" t="s">
        <v>917</v>
      </c>
      <c r="D78" s="156" t="s">
        <v>917</v>
      </c>
      <c r="E78" s="188">
        <v>20.68</v>
      </c>
      <c r="F78" s="156" t="s">
        <v>917</v>
      </c>
      <c r="G78" s="188">
        <v>52.743</v>
      </c>
      <c r="H78" s="156" t="s">
        <v>917</v>
      </c>
      <c r="I78" s="188"/>
      <c r="J78" s="188">
        <v>611.035</v>
      </c>
      <c r="K78" s="188">
        <v>663.778</v>
      </c>
      <c r="L78" s="188"/>
      <c r="M78" s="188">
        <v>51.843</v>
      </c>
      <c r="N78" s="188">
        <v>2.956</v>
      </c>
      <c r="O78" s="1014">
        <v>739.257</v>
      </c>
    </row>
    <row r="79" spans="1:15" ht="15.75">
      <c r="A79" s="1015"/>
      <c r="B79" s="188" t="s">
        <v>593</v>
      </c>
      <c r="C79" s="156" t="s">
        <v>917</v>
      </c>
      <c r="D79" s="156" t="s">
        <v>917</v>
      </c>
      <c r="E79" s="188">
        <v>32.817</v>
      </c>
      <c r="F79" s="156" t="s">
        <v>917</v>
      </c>
      <c r="G79" s="188">
        <v>88.587</v>
      </c>
      <c r="H79" s="156" t="s">
        <v>917</v>
      </c>
      <c r="I79" s="188"/>
      <c r="J79" s="188">
        <v>581.795</v>
      </c>
      <c r="K79" s="188">
        <v>670.382</v>
      </c>
      <c r="L79" s="130"/>
      <c r="M79" s="188">
        <v>49.235</v>
      </c>
      <c r="N79" s="188">
        <v>3.292</v>
      </c>
      <c r="O79" s="1014">
        <v>755.726</v>
      </c>
    </row>
    <row r="80" spans="1:15" ht="15.75">
      <c r="A80" s="1015"/>
      <c r="B80" s="188" t="s">
        <v>594</v>
      </c>
      <c r="C80" s="156" t="s">
        <v>917</v>
      </c>
      <c r="D80" s="156" t="s">
        <v>917</v>
      </c>
      <c r="E80" s="188">
        <v>53.868</v>
      </c>
      <c r="F80" s="156" t="s">
        <v>917</v>
      </c>
      <c r="G80" s="188">
        <v>79.479</v>
      </c>
      <c r="H80" s="156" t="s">
        <v>917</v>
      </c>
      <c r="I80" s="130"/>
      <c r="J80" s="188">
        <v>530.724</v>
      </c>
      <c r="K80" s="188">
        <v>610.2030000000001</v>
      </c>
      <c r="L80" s="130"/>
      <c r="M80" s="188">
        <v>49.816</v>
      </c>
      <c r="N80" s="130">
        <v>2.564</v>
      </c>
      <c r="O80" s="1014">
        <v>716.4510000000001</v>
      </c>
    </row>
    <row r="81" spans="1:15" ht="15.75">
      <c r="A81" s="133"/>
      <c r="B81" s="193" t="s">
        <v>595</v>
      </c>
      <c r="C81" s="734" t="s">
        <v>917</v>
      </c>
      <c r="D81" s="163">
        <v>46.632</v>
      </c>
      <c r="E81" s="163">
        <v>63.158</v>
      </c>
      <c r="F81" s="734" t="s">
        <v>917</v>
      </c>
      <c r="G81" s="732">
        <v>48.47</v>
      </c>
      <c r="H81" s="734" t="s">
        <v>917</v>
      </c>
      <c r="I81" s="133"/>
      <c r="J81" s="163">
        <v>582.643</v>
      </c>
      <c r="K81" s="163">
        <v>631.113</v>
      </c>
      <c r="L81" s="133"/>
      <c r="M81" s="163">
        <v>50.377</v>
      </c>
      <c r="N81" s="163">
        <v>2.904</v>
      </c>
      <c r="O81" s="437">
        <v>794.184</v>
      </c>
    </row>
    <row r="82" spans="1:15" ht="15.75">
      <c r="A82" s="1035" t="s">
        <v>1071</v>
      </c>
      <c r="B82" s="188" t="s">
        <v>455</v>
      </c>
      <c r="C82" s="126"/>
      <c r="D82" s="188"/>
      <c r="E82" s="188"/>
      <c r="F82" s="188"/>
      <c r="G82" s="188"/>
      <c r="H82" s="188"/>
      <c r="I82" s="188"/>
      <c r="J82" s="188"/>
      <c r="K82" s="188"/>
      <c r="L82" s="188"/>
      <c r="M82" s="188"/>
      <c r="N82" s="188"/>
      <c r="O82" s="188"/>
    </row>
    <row r="83" spans="1:15" ht="15.75">
      <c r="A83" s="1036" t="s">
        <v>456</v>
      </c>
      <c r="B83" s="157" t="s">
        <v>457</v>
      </c>
      <c r="C83" s="126"/>
      <c r="D83" s="157"/>
      <c r="E83" s="157"/>
      <c r="F83" s="157"/>
      <c r="G83" s="157"/>
      <c r="H83" s="157"/>
      <c r="I83" s="157"/>
      <c r="J83" s="157"/>
      <c r="K83" s="157"/>
      <c r="L83" s="157"/>
      <c r="M83" s="157"/>
      <c r="N83" s="157"/>
      <c r="O83" s="157"/>
    </row>
    <row r="84" spans="1:15" ht="15.75">
      <c r="A84" s="1037" t="s">
        <v>1072</v>
      </c>
      <c r="B84" s="157" t="s">
        <v>458</v>
      </c>
      <c r="C84" s="126"/>
      <c r="D84" s="157"/>
      <c r="E84" s="157"/>
      <c r="F84" s="157"/>
      <c r="G84" s="157"/>
      <c r="H84" s="157"/>
      <c r="I84" s="157"/>
      <c r="J84" s="157"/>
      <c r="K84" s="157"/>
      <c r="L84" s="157"/>
      <c r="M84" s="157"/>
      <c r="N84" s="157"/>
      <c r="O84" s="157"/>
    </row>
  </sheetData>
  <printOptions/>
  <pageMargins left="0.75" right="0.75" top="1" bottom="1" header="0.5" footer="0.5"/>
  <pageSetup horizontalDpi="600" verticalDpi="600" orientation="portrait" paperSize="9" scale="44" r:id="rId1"/>
</worksheet>
</file>

<file path=xl/worksheets/sheet36.xml><?xml version="1.0" encoding="utf-8"?>
<worksheet xmlns="http://schemas.openxmlformats.org/spreadsheetml/2006/main" xmlns:r="http://schemas.openxmlformats.org/officeDocument/2006/relationships">
  <dimension ref="A1:J85"/>
  <sheetViews>
    <sheetView workbookViewId="0" topLeftCell="A1">
      <selection activeCell="A1" sqref="A1"/>
    </sheetView>
  </sheetViews>
  <sheetFormatPr defaultColWidth="9.140625" defaultRowHeight="12.75"/>
  <cols>
    <col min="1" max="1" width="17.140625" style="0" customWidth="1"/>
    <col min="2" max="2" width="15.28125" style="0" customWidth="1"/>
    <col min="3" max="3" width="15.7109375" style="0" customWidth="1"/>
    <col min="4" max="4" width="18.00390625" style="0" customWidth="1"/>
    <col min="5" max="5" width="15.421875" style="0" customWidth="1"/>
    <col min="6" max="6" width="19.140625" style="0" customWidth="1"/>
    <col min="7" max="7" width="18.28125" style="0" customWidth="1"/>
    <col min="8" max="8" width="12.8515625" style="0" customWidth="1"/>
    <col min="9" max="9" width="13.28125" style="0" customWidth="1"/>
    <col min="10" max="10" width="16.00390625" style="0" customWidth="1"/>
  </cols>
  <sheetData>
    <row r="1" spans="1:10" ht="18.75">
      <c r="A1" s="195" t="s">
        <v>461</v>
      </c>
      <c r="B1" s="195"/>
      <c r="C1" s="195"/>
      <c r="D1" s="195"/>
      <c r="E1" s="195"/>
      <c r="F1" s="195"/>
      <c r="G1" s="195"/>
      <c r="H1" s="195"/>
      <c r="I1" s="126"/>
      <c r="J1" s="126"/>
    </row>
    <row r="2" spans="1:10" ht="18.75">
      <c r="A2" s="195"/>
      <c r="B2" s="195"/>
      <c r="C2" s="195"/>
      <c r="D2" s="195"/>
      <c r="E2" s="195"/>
      <c r="F2" s="195"/>
      <c r="G2" s="195"/>
      <c r="H2" s="195"/>
      <c r="I2" s="126"/>
      <c r="J2" s="126"/>
    </row>
    <row r="3" spans="1:10" ht="18.75">
      <c r="A3" s="195" t="s">
        <v>462</v>
      </c>
      <c r="B3" s="195"/>
      <c r="C3" s="195"/>
      <c r="D3" s="195"/>
      <c r="E3" s="195"/>
      <c r="F3" s="195"/>
      <c r="G3" s="195"/>
      <c r="H3" s="195"/>
      <c r="I3" s="126"/>
      <c r="J3" s="126"/>
    </row>
    <row r="4" spans="1:10" ht="18.75">
      <c r="A4" s="195" t="s">
        <v>588</v>
      </c>
      <c r="B4" s="195"/>
      <c r="C4" s="195"/>
      <c r="D4" s="195"/>
      <c r="E4" s="195"/>
      <c r="F4" s="195"/>
      <c r="G4" s="195"/>
      <c r="H4" s="1038"/>
      <c r="I4" s="133"/>
      <c r="J4" s="126"/>
    </row>
    <row r="5" spans="1:10" ht="18.75">
      <c r="A5" s="1039"/>
      <c r="B5" s="1039"/>
      <c r="C5" s="1039"/>
      <c r="D5" s="1039"/>
      <c r="E5" s="1039" t="s">
        <v>850</v>
      </c>
      <c r="F5" s="1039"/>
      <c r="G5" s="1039"/>
      <c r="H5" s="133"/>
      <c r="I5" s="133"/>
      <c r="J5" s="1039"/>
    </row>
    <row r="6" spans="1:10" ht="18.75">
      <c r="A6" s="1040" t="s">
        <v>775</v>
      </c>
      <c r="B6" s="1040"/>
      <c r="C6" s="1041" t="s">
        <v>463</v>
      </c>
      <c r="D6" s="1041" t="s">
        <v>464</v>
      </c>
      <c r="E6" s="1041" t="s">
        <v>174</v>
      </c>
      <c r="F6" s="1041" t="s">
        <v>940</v>
      </c>
      <c r="G6" s="1041" t="s">
        <v>660</v>
      </c>
      <c r="H6" s="126"/>
      <c r="I6" s="126"/>
      <c r="J6" s="1041" t="s">
        <v>836</v>
      </c>
    </row>
    <row r="7" spans="1:10" ht="18.75">
      <c r="A7" s="1042" t="s">
        <v>840</v>
      </c>
      <c r="B7" s="1042"/>
      <c r="C7" s="1043" t="s">
        <v>967</v>
      </c>
      <c r="D7" s="1043" t="s">
        <v>465</v>
      </c>
      <c r="E7" s="1043" t="s">
        <v>465</v>
      </c>
      <c r="F7" s="1043" t="s">
        <v>849</v>
      </c>
      <c r="G7" s="1043" t="s">
        <v>849</v>
      </c>
      <c r="H7" s="133"/>
      <c r="I7" s="133"/>
      <c r="J7" s="1043" t="s">
        <v>828</v>
      </c>
    </row>
    <row r="8" spans="1:10" ht="15.75">
      <c r="A8" s="131" t="s">
        <v>853</v>
      </c>
      <c r="B8" s="153"/>
      <c r="C8" s="151">
        <v>63</v>
      </c>
      <c r="D8" s="151">
        <v>6.1</v>
      </c>
      <c r="E8" s="151">
        <v>231.2</v>
      </c>
      <c r="F8" s="151">
        <v>30.5</v>
      </c>
      <c r="G8" s="151">
        <v>3.6</v>
      </c>
      <c r="H8" s="126"/>
      <c r="I8" s="126"/>
      <c r="J8" s="158">
        <v>334.4</v>
      </c>
    </row>
    <row r="9" spans="1:10" ht="15.75">
      <c r="A9" s="131" t="s">
        <v>854</v>
      </c>
      <c r="B9" s="153"/>
      <c r="C9" s="153">
        <v>43.056000000000004</v>
      </c>
      <c r="D9" s="153">
        <v>6.937</v>
      </c>
      <c r="E9" s="153">
        <v>207.895</v>
      </c>
      <c r="F9" s="153">
        <v>26.508</v>
      </c>
      <c r="G9" s="153">
        <v>61.983000000000004</v>
      </c>
      <c r="H9" s="126"/>
      <c r="I9" s="125"/>
      <c r="J9" s="131">
        <v>346.379</v>
      </c>
    </row>
    <row r="10" spans="1:10" ht="15.75">
      <c r="A10" s="131" t="s">
        <v>855</v>
      </c>
      <c r="B10" s="153"/>
      <c r="C10" s="153">
        <v>33.651</v>
      </c>
      <c r="D10" s="153">
        <v>7.392</v>
      </c>
      <c r="E10" s="153">
        <v>213.349</v>
      </c>
      <c r="F10" s="153">
        <v>25.065</v>
      </c>
      <c r="G10" s="153">
        <v>69.711</v>
      </c>
      <c r="H10" s="126"/>
      <c r="I10" s="125"/>
      <c r="J10" s="131">
        <v>349.168</v>
      </c>
    </row>
    <row r="11" spans="1:10" ht="15.75">
      <c r="A11" s="131" t="s">
        <v>856</v>
      </c>
      <c r="B11" s="153"/>
      <c r="C11" s="153">
        <v>57.803000000000004</v>
      </c>
      <c r="D11" s="153">
        <v>7.216</v>
      </c>
      <c r="E11" s="153">
        <v>216.172</v>
      </c>
      <c r="F11" s="153">
        <v>25.853</v>
      </c>
      <c r="G11" s="153">
        <v>56.33</v>
      </c>
      <c r="H11" s="126"/>
      <c r="I11" s="125"/>
      <c r="J11" s="131">
        <v>363.374</v>
      </c>
    </row>
    <row r="12" spans="1:10" ht="15.75">
      <c r="A12" s="1044">
        <v>1999</v>
      </c>
      <c r="B12" s="153"/>
      <c r="C12" s="153">
        <v>77.86099999999999</v>
      </c>
      <c r="D12" s="153">
        <v>9.526</v>
      </c>
      <c r="E12" s="153">
        <v>249.688</v>
      </c>
      <c r="F12" s="153">
        <v>27.293</v>
      </c>
      <c r="G12" s="153">
        <v>12.692</v>
      </c>
      <c r="H12" s="126"/>
      <c r="I12" s="125"/>
      <c r="J12" s="131">
        <v>377.06</v>
      </c>
    </row>
    <row r="13" spans="1:10" ht="15.75">
      <c r="A13" s="1044">
        <v>2000</v>
      </c>
      <c r="B13" s="153"/>
      <c r="C13" s="157">
        <v>83.063</v>
      </c>
      <c r="D13" s="157">
        <v>9.21</v>
      </c>
      <c r="E13" s="157">
        <v>301.687</v>
      </c>
      <c r="F13" s="157">
        <v>26.477</v>
      </c>
      <c r="G13" s="157">
        <v>3.77</v>
      </c>
      <c r="H13" s="126"/>
      <c r="I13" s="125"/>
      <c r="J13" s="1018">
        <v>424.207</v>
      </c>
    </row>
    <row r="14" spans="1:10" ht="15.75">
      <c r="A14" s="1044">
        <v>2001</v>
      </c>
      <c r="B14" s="153"/>
      <c r="C14" s="157">
        <v>94.741</v>
      </c>
      <c r="D14" s="157">
        <v>11.255</v>
      </c>
      <c r="E14" s="157">
        <v>334.731</v>
      </c>
      <c r="F14" s="157">
        <v>26.739</v>
      </c>
      <c r="G14" s="157">
        <v>-3.68</v>
      </c>
      <c r="H14" s="126"/>
      <c r="I14" s="125"/>
      <c r="J14" s="1018">
        <v>463.78599999999994</v>
      </c>
    </row>
    <row r="15" spans="1:10" ht="15.75">
      <c r="A15" s="1044">
        <v>2002</v>
      </c>
      <c r="B15" s="153"/>
      <c r="C15" s="157">
        <v>97.48800000000001</v>
      </c>
      <c r="D15" s="157">
        <v>16.064</v>
      </c>
      <c r="E15" s="157">
        <v>358.67</v>
      </c>
      <c r="F15" s="157">
        <v>27.333</v>
      </c>
      <c r="G15" s="157">
        <v>0.6970000000000005</v>
      </c>
      <c r="H15" s="126"/>
      <c r="I15" s="126"/>
      <c r="J15" s="1018">
        <v>500.25200000000007</v>
      </c>
    </row>
    <row r="16" spans="1:10" ht="15.75">
      <c r="A16" s="1045">
        <v>2003</v>
      </c>
      <c r="B16" s="133"/>
      <c r="C16" s="163">
        <v>74.231</v>
      </c>
      <c r="D16" s="163">
        <v>21.216</v>
      </c>
      <c r="E16" s="163">
        <v>450.419</v>
      </c>
      <c r="F16" s="163">
        <v>27.706</v>
      </c>
      <c r="G16" s="163">
        <v>-4.111</v>
      </c>
      <c r="H16" s="133"/>
      <c r="I16" s="133"/>
      <c r="J16" s="437">
        <v>569.461</v>
      </c>
    </row>
    <row r="17" spans="1:10" ht="15.75">
      <c r="A17" s="126"/>
      <c r="B17" s="157"/>
      <c r="C17" s="1046" t="s">
        <v>466</v>
      </c>
      <c r="D17" s="1046"/>
      <c r="E17" s="1046"/>
      <c r="F17" s="158"/>
      <c r="G17" s="158"/>
      <c r="H17" s="158"/>
      <c r="I17" s="126"/>
      <c r="J17" s="126"/>
    </row>
    <row r="18" spans="1:10" ht="15.75">
      <c r="A18" s="126"/>
      <c r="B18" s="157"/>
      <c r="C18" s="152"/>
      <c r="D18" s="374" t="s">
        <v>450</v>
      </c>
      <c r="E18" s="374" t="s">
        <v>836</v>
      </c>
      <c r="F18" s="374"/>
      <c r="G18" s="158"/>
      <c r="H18" s="158"/>
      <c r="I18" s="126"/>
      <c r="J18" s="126"/>
    </row>
    <row r="19" spans="1:10" ht="15.75">
      <c r="A19" s="1047"/>
      <c r="B19" s="1048"/>
      <c r="C19" s="374" t="s">
        <v>463</v>
      </c>
      <c r="D19" s="374" t="s">
        <v>931</v>
      </c>
      <c r="E19" s="374" t="s">
        <v>7</v>
      </c>
      <c r="F19" s="374" t="s">
        <v>467</v>
      </c>
      <c r="G19" s="374" t="s">
        <v>940</v>
      </c>
      <c r="H19" s="374" t="s">
        <v>660</v>
      </c>
      <c r="I19" s="1047"/>
      <c r="J19" s="1049" t="s">
        <v>836</v>
      </c>
    </row>
    <row r="20" spans="1:10" ht="15.75">
      <c r="A20" s="1050"/>
      <c r="B20" s="1051"/>
      <c r="C20" s="1052" t="s">
        <v>613</v>
      </c>
      <c r="D20" s="1052" t="s">
        <v>468</v>
      </c>
      <c r="E20" s="1052" t="s">
        <v>828</v>
      </c>
      <c r="F20" s="1052" t="s">
        <v>469</v>
      </c>
      <c r="G20" s="1052" t="s">
        <v>828</v>
      </c>
      <c r="H20" s="1052" t="s">
        <v>828</v>
      </c>
      <c r="I20" s="1053"/>
      <c r="J20" s="1054" t="s">
        <v>828</v>
      </c>
    </row>
    <row r="21" spans="1:10" ht="18">
      <c r="A21" s="1055" t="s">
        <v>483</v>
      </c>
      <c r="B21" s="157" t="s">
        <v>593</v>
      </c>
      <c r="C21" s="152">
        <v>56.804</v>
      </c>
      <c r="D21" s="152">
        <v>47.314</v>
      </c>
      <c r="E21" s="152">
        <v>104.118</v>
      </c>
      <c r="F21" s="152">
        <v>475.067</v>
      </c>
      <c r="G21" s="152">
        <v>28.615</v>
      </c>
      <c r="H21" s="151">
        <v>4.975</v>
      </c>
      <c r="I21" s="126"/>
      <c r="J21" s="131">
        <v>612.775</v>
      </c>
    </row>
    <row r="22" spans="1:10" ht="15.75">
      <c r="A22" s="126"/>
      <c r="B22" s="157" t="s">
        <v>596</v>
      </c>
      <c r="C22" s="152">
        <v>53.844</v>
      </c>
      <c r="D22" s="152">
        <v>52.671</v>
      </c>
      <c r="E22" s="152">
        <v>106.515</v>
      </c>
      <c r="F22" s="152">
        <v>499.273</v>
      </c>
      <c r="G22" s="152">
        <v>29.148</v>
      </c>
      <c r="H22" s="151">
        <v>5.974</v>
      </c>
      <c r="I22" s="126"/>
      <c r="J22" s="131">
        <v>640.91</v>
      </c>
    </row>
    <row r="23" spans="1:10" ht="15.75">
      <c r="A23" s="126"/>
      <c r="B23" s="153" t="s">
        <v>599</v>
      </c>
      <c r="C23" s="153">
        <v>56.101</v>
      </c>
      <c r="D23" s="153">
        <v>54.507</v>
      </c>
      <c r="E23" s="153">
        <v>110.608</v>
      </c>
      <c r="F23" s="153">
        <v>527.942</v>
      </c>
      <c r="G23" s="153">
        <v>32.867</v>
      </c>
      <c r="H23" s="153">
        <v>8.48</v>
      </c>
      <c r="I23" s="1056"/>
      <c r="J23" s="1056">
        <v>679.8969999999999</v>
      </c>
    </row>
    <row r="24" spans="1:10" ht="15.75">
      <c r="A24" s="126"/>
      <c r="B24" s="153" t="s">
        <v>590</v>
      </c>
      <c r="C24" s="153">
        <v>156.88299999999998</v>
      </c>
      <c r="D24" s="153">
        <v>57.321</v>
      </c>
      <c r="E24" s="153">
        <v>214.20399999999998</v>
      </c>
      <c r="F24" s="153">
        <v>563.027</v>
      </c>
      <c r="G24" s="153">
        <v>36.131</v>
      </c>
      <c r="H24" s="153">
        <v>7.769</v>
      </c>
      <c r="I24" s="1056"/>
      <c r="J24" s="1056">
        <v>821.131</v>
      </c>
    </row>
    <row r="25" spans="1:10" ht="15.75">
      <c r="A25" s="126"/>
      <c r="B25" s="153"/>
      <c r="C25" s="153"/>
      <c r="D25" s="153"/>
      <c r="E25" s="153"/>
      <c r="F25" s="153"/>
      <c r="G25" s="153"/>
      <c r="H25" s="153"/>
      <c r="I25" s="1056"/>
      <c r="J25" s="1056"/>
    </row>
    <row r="26" spans="1:10" ht="15.75">
      <c r="A26" s="1055" t="s">
        <v>1128</v>
      </c>
      <c r="B26" s="157" t="s">
        <v>591</v>
      </c>
      <c r="C26" s="278">
        <v>174.833</v>
      </c>
      <c r="D26" s="278">
        <v>32.614</v>
      </c>
      <c r="E26" s="278">
        <v>207.447</v>
      </c>
      <c r="F26" s="278">
        <v>572.894</v>
      </c>
      <c r="G26" s="278">
        <v>36.411</v>
      </c>
      <c r="H26" s="278">
        <v>8.944</v>
      </c>
      <c r="I26" s="1056"/>
      <c r="J26" s="1056">
        <v>825.696</v>
      </c>
    </row>
    <row r="27" spans="1:10" ht="15.75">
      <c r="A27" s="126"/>
      <c r="B27" s="157" t="s">
        <v>592</v>
      </c>
      <c r="C27" s="278">
        <v>172.92</v>
      </c>
      <c r="D27" s="278">
        <v>33.702</v>
      </c>
      <c r="E27" s="278">
        <v>206.622</v>
      </c>
      <c r="F27" s="278">
        <v>585.266</v>
      </c>
      <c r="G27" s="278">
        <v>36.943</v>
      </c>
      <c r="H27" s="278">
        <v>8.982</v>
      </c>
      <c r="I27" s="1056"/>
      <c r="J27" s="1056">
        <v>837.813</v>
      </c>
    </row>
    <row r="28" spans="1:10" ht="15.75">
      <c r="A28" s="126"/>
      <c r="B28" s="157" t="s">
        <v>593</v>
      </c>
      <c r="C28" s="278">
        <v>170.99599999999998</v>
      </c>
      <c r="D28" s="278">
        <v>19.854</v>
      </c>
      <c r="E28" s="278">
        <v>190.85</v>
      </c>
      <c r="F28" s="278">
        <v>602.74</v>
      </c>
      <c r="G28" s="278">
        <v>37.042</v>
      </c>
      <c r="H28" s="278">
        <v>8.682</v>
      </c>
      <c r="I28" s="1056"/>
      <c r="J28" s="1056">
        <v>839.3140000000001</v>
      </c>
    </row>
    <row r="29" spans="1:10" ht="15.75">
      <c r="A29" s="126"/>
      <c r="B29" s="157" t="s">
        <v>594</v>
      </c>
      <c r="C29" s="278">
        <v>133.988</v>
      </c>
      <c r="D29" s="278">
        <v>57.606</v>
      </c>
      <c r="E29" s="278">
        <v>191.594</v>
      </c>
      <c r="F29" s="278">
        <v>618.151</v>
      </c>
      <c r="G29" s="278">
        <v>37.792</v>
      </c>
      <c r="H29" s="278">
        <v>7.814</v>
      </c>
      <c r="I29" s="1056"/>
      <c r="J29" s="1056">
        <v>855.3509999999999</v>
      </c>
    </row>
    <row r="30" spans="1:10" ht="15.75">
      <c r="A30" s="126"/>
      <c r="B30" s="157" t="s">
        <v>595</v>
      </c>
      <c r="C30" s="278">
        <v>119.8</v>
      </c>
      <c r="D30" s="278">
        <v>67.887</v>
      </c>
      <c r="E30" s="278">
        <v>187.687</v>
      </c>
      <c r="F30" s="278">
        <v>635.396</v>
      </c>
      <c r="G30" s="278">
        <v>38.334</v>
      </c>
      <c r="H30" s="278">
        <v>8.1</v>
      </c>
      <c r="I30" s="1056"/>
      <c r="J30" s="1056">
        <v>869.5169999999999</v>
      </c>
    </row>
    <row r="31" spans="1:10" ht="15.75">
      <c r="A31" s="126"/>
      <c r="B31" s="157" t="s">
        <v>596</v>
      </c>
      <c r="C31" s="278">
        <v>102.582</v>
      </c>
      <c r="D31" s="278">
        <v>68.845</v>
      </c>
      <c r="E31" s="278">
        <v>171.427</v>
      </c>
      <c r="F31" s="278">
        <v>639.37</v>
      </c>
      <c r="G31" s="278">
        <v>43.182</v>
      </c>
      <c r="H31" s="278">
        <v>8.785</v>
      </c>
      <c r="I31" s="1056"/>
      <c r="J31" s="1056">
        <v>862.764</v>
      </c>
    </row>
    <row r="32" spans="1:10" ht="15.75">
      <c r="A32" s="126"/>
      <c r="B32" s="153" t="s">
        <v>597</v>
      </c>
      <c r="C32" s="278">
        <v>97.618</v>
      </c>
      <c r="D32" s="278">
        <v>69.783</v>
      </c>
      <c r="E32" s="278">
        <v>167.401</v>
      </c>
      <c r="F32" s="278">
        <v>646.668</v>
      </c>
      <c r="G32" s="278">
        <v>43.594</v>
      </c>
      <c r="H32" s="278">
        <v>10.716</v>
      </c>
      <c r="I32" s="126"/>
      <c r="J32" s="1056">
        <v>868.379</v>
      </c>
    </row>
    <row r="33" spans="1:10" ht="15.75">
      <c r="A33" s="126"/>
      <c r="B33" s="153" t="s">
        <v>598</v>
      </c>
      <c r="C33" s="278">
        <v>259.569</v>
      </c>
      <c r="D33" s="278">
        <v>63.674</v>
      </c>
      <c r="E33" s="278">
        <v>323.243</v>
      </c>
      <c r="F33" s="278">
        <v>650.248</v>
      </c>
      <c r="G33" s="278">
        <v>43.57</v>
      </c>
      <c r="H33" s="278">
        <v>9.001</v>
      </c>
      <c r="I33" s="126"/>
      <c r="J33" s="272">
        <v>1026.0620000000001</v>
      </c>
    </row>
    <row r="34" spans="1:10" ht="15.75">
      <c r="A34" s="126"/>
      <c r="B34" s="153" t="s">
        <v>599</v>
      </c>
      <c r="C34" s="278">
        <v>287</v>
      </c>
      <c r="D34" s="278">
        <v>49.2</v>
      </c>
      <c r="E34" s="278">
        <v>336.2</v>
      </c>
      <c r="F34" s="278">
        <v>669.4</v>
      </c>
      <c r="G34" s="278">
        <v>43.7</v>
      </c>
      <c r="H34" s="278">
        <v>8.4</v>
      </c>
      <c r="I34" s="126"/>
      <c r="J34" s="272">
        <v>1057.7</v>
      </c>
    </row>
    <row r="35" spans="1:10" ht="15.75">
      <c r="A35" s="126"/>
      <c r="B35" s="153" t="s">
        <v>600</v>
      </c>
      <c r="C35" s="278">
        <v>296.5</v>
      </c>
      <c r="D35" s="278">
        <v>50</v>
      </c>
      <c r="E35" s="278">
        <v>346.5</v>
      </c>
      <c r="F35" s="278">
        <v>688.6</v>
      </c>
      <c r="G35" s="278">
        <v>44.7</v>
      </c>
      <c r="H35" s="278">
        <v>8.5</v>
      </c>
      <c r="I35" s="126"/>
      <c r="J35" s="272">
        <v>1088.4</v>
      </c>
    </row>
    <row r="36" spans="1:10" ht="15.75">
      <c r="A36" s="126"/>
      <c r="B36" s="153" t="s">
        <v>601</v>
      </c>
      <c r="C36" s="278">
        <v>86.703</v>
      </c>
      <c r="D36" s="278">
        <v>114.75</v>
      </c>
      <c r="E36" s="278">
        <v>201.453</v>
      </c>
      <c r="F36" s="278">
        <v>707.59</v>
      </c>
      <c r="G36" s="278">
        <v>44.076</v>
      </c>
      <c r="H36" s="278">
        <v>8.138</v>
      </c>
      <c r="I36" s="126"/>
      <c r="J36" s="272">
        <v>961.2570000000001</v>
      </c>
    </row>
    <row r="37" spans="1:10" ht="15.75">
      <c r="A37" s="126"/>
      <c r="B37" s="153" t="s">
        <v>590</v>
      </c>
      <c r="C37" s="278">
        <v>60.048</v>
      </c>
      <c r="D37" s="278">
        <v>114.75</v>
      </c>
      <c r="E37" s="278">
        <v>174.798</v>
      </c>
      <c r="F37" s="278">
        <v>726.131</v>
      </c>
      <c r="G37" s="278">
        <v>44.103</v>
      </c>
      <c r="H37" s="278">
        <v>8.225</v>
      </c>
      <c r="I37" s="126"/>
      <c r="J37" s="272">
        <v>953.257</v>
      </c>
    </row>
    <row r="38" spans="1:10" ht="12.75">
      <c r="A38" s="126"/>
      <c r="B38" s="126"/>
      <c r="C38" s="126"/>
      <c r="D38" s="126"/>
      <c r="E38" s="126"/>
      <c r="F38" s="126"/>
      <c r="G38" s="126"/>
      <c r="H38" s="126"/>
      <c r="I38" s="126"/>
      <c r="J38" s="126"/>
    </row>
    <row r="39" spans="1:10" ht="15.75">
      <c r="A39" s="1055" t="s">
        <v>1129</v>
      </c>
      <c r="B39" s="157" t="s">
        <v>591</v>
      </c>
      <c r="C39" s="152">
        <v>52.581</v>
      </c>
      <c r="D39" s="152">
        <v>117.17</v>
      </c>
      <c r="E39" s="152">
        <v>169.751</v>
      </c>
      <c r="F39" s="152">
        <v>742.813</v>
      </c>
      <c r="G39" s="152">
        <v>44.036</v>
      </c>
      <c r="H39" s="152">
        <v>9.485</v>
      </c>
      <c r="I39" s="152"/>
      <c r="J39" s="304">
        <v>966.085</v>
      </c>
    </row>
    <row r="40" spans="1:10" ht="15.75">
      <c r="A40" s="126"/>
      <c r="B40" s="157" t="s">
        <v>592</v>
      </c>
      <c r="C40" s="152">
        <v>76.68</v>
      </c>
      <c r="D40" s="152">
        <v>117.549</v>
      </c>
      <c r="E40" s="152">
        <v>194.22899999999998</v>
      </c>
      <c r="F40" s="152">
        <v>754.867</v>
      </c>
      <c r="G40" s="152">
        <v>43.849</v>
      </c>
      <c r="H40" s="152">
        <v>8.977</v>
      </c>
      <c r="I40" s="152"/>
      <c r="J40" s="304">
        <v>1001.922</v>
      </c>
    </row>
    <row r="41" spans="1:10" ht="15.75">
      <c r="A41" s="126"/>
      <c r="B41" s="157" t="s">
        <v>593</v>
      </c>
      <c r="C41" s="152">
        <v>270.927</v>
      </c>
      <c r="D41" s="152">
        <v>53.244</v>
      </c>
      <c r="E41" s="152">
        <v>324.17100000000005</v>
      </c>
      <c r="F41" s="152">
        <v>780.588</v>
      </c>
      <c r="G41" s="152">
        <v>44.464</v>
      </c>
      <c r="H41" s="152">
        <v>10.244</v>
      </c>
      <c r="I41" s="152"/>
      <c r="J41" s="304">
        <v>1159.4669999999999</v>
      </c>
    </row>
    <row r="42" spans="1:10" ht="15.75">
      <c r="A42" s="126"/>
      <c r="B42" s="157" t="s">
        <v>594</v>
      </c>
      <c r="C42" s="152">
        <v>204.056</v>
      </c>
      <c r="D42" s="152">
        <v>118.43</v>
      </c>
      <c r="E42" s="152">
        <v>322.486</v>
      </c>
      <c r="F42" s="152">
        <v>797.981</v>
      </c>
      <c r="G42" s="152">
        <v>65.398</v>
      </c>
      <c r="H42" s="152">
        <v>10.366</v>
      </c>
      <c r="I42" s="152"/>
      <c r="J42" s="304">
        <v>1196.231</v>
      </c>
    </row>
    <row r="43" spans="1:10" ht="15.75">
      <c r="A43" s="126"/>
      <c r="B43" s="157" t="s">
        <v>595</v>
      </c>
      <c r="C43" s="152">
        <v>338.536</v>
      </c>
      <c r="D43" s="1057" t="s">
        <v>608</v>
      </c>
      <c r="E43" s="152">
        <v>338.536</v>
      </c>
      <c r="F43" s="152">
        <v>813.633</v>
      </c>
      <c r="G43" s="152">
        <v>46.322</v>
      </c>
      <c r="H43" s="152">
        <v>10.605</v>
      </c>
      <c r="I43" s="152"/>
      <c r="J43" s="304">
        <v>1209.096</v>
      </c>
    </row>
    <row r="44" spans="1:10" ht="15.75">
      <c r="A44" s="1058"/>
      <c r="B44" s="1058"/>
      <c r="C44" s="1059"/>
      <c r="D44" s="1059"/>
      <c r="E44" s="1059"/>
      <c r="F44" s="1060"/>
      <c r="G44" s="1061"/>
      <c r="H44" s="1059"/>
      <c r="I44" s="138"/>
      <c r="J44" s="138"/>
    </row>
    <row r="45" spans="1:10" ht="18.75">
      <c r="A45" s="1062" t="s">
        <v>775</v>
      </c>
      <c r="B45" s="1062"/>
      <c r="C45" s="1039"/>
      <c r="D45" s="1062"/>
      <c r="E45" s="1062" t="s">
        <v>973</v>
      </c>
      <c r="F45" s="1063"/>
      <c r="G45" s="1062"/>
      <c r="H45" s="1039"/>
      <c r="I45" s="133"/>
      <c r="J45" s="126"/>
    </row>
    <row r="46" spans="1:10" ht="18.75">
      <c r="A46" s="1062" t="s">
        <v>775</v>
      </c>
      <c r="B46" s="1062"/>
      <c r="C46" s="126"/>
      <c r="D46" s="1064" t="s">
        <v>470</v>
      </c>
      <c r="E46" s="1064" t="s">
        <v>969</v>
      </c>
      <c r="F46" s="1064" t="s">
        <v>940</v>
      </c>
      <c r="G46" s="1065"/>
      <c r="H46" s="1064" t="s">
        <v>775</v>
      </c>
      <c r="I46" s="126"/>
      <c r="J46" s="1064" t="s">
        <v>836</v>
      </c>
    </row>
    <row r="47" spans="1:10" ht="18.75">
      <c r="A47" s="1042" t="s">
        <v>840</v>
      </c>
      <c r="B47" s="1042"/>
      <c r="C47" s="133"/>
      <c r="D47" s="1043" t="s">
        <v>471</v>
      </c>
      <c r="E47" s="1043" t="s">
        <v>472</v>
      </c>
      <c r="F47" s="1043" t="s">
        <v>967</v>
      </c>
      <c r="G47" s="1043" t="s">
        <v>846</v>
      </c>
      <c r="H47" s="1043" t="s">
        <v>660</v>
      </c>
      <c r="I47" s="133"/>
      <c r="J47" s="1043" t="s">
        <v>473</v>
      </c>
    </row>
    <row r="48" spans="1:10" ht="15.75">
      <c r="A48" s="131" t="s">
        <v>853</v>
      </c>
      <c r="B48" s="153"/>
      <c r="C48" s="126"/>
      <c r="D48" s="153">
        <v>150.7</v>
      </c>
      <c r="E48" s="153">
        <v>25.1</v>
      </c>
      <c r="F48" s="189" t="s">
        <v>222</v>
      </c>
      <c r="G48" s="153">
        <v>12.2</v>
      </c>
      <c r="H48" s="153">
        <v>146.4</v>
      </c>
      <c r="I48" s="126"/>
      <c r="J48" s="131">
        <v>334.4</v>
      </c>
    </row>
    <row r="49" spans="1:10" ht="15.75">
      <c r="A49" s="131" t="s">
        <v>854</v>
      </c>
      <c r="B49" s="153"/>
      <c r="C49" s="126"/>
      <c r="D49" s="153">
        <v>156.519</v>
      </c>
      <c r="E49" s="153">
        <v>29.622</v>
      </c>
      <c r="F49" s="189" t="s">
        <v>222</v>
      </c>
      <c r="G49" s="153">
        <v>20.7</v>
      </c>
      <c r="H49" s="153">
        <v>139.6</v>
      </c>
      <c r="I49" s="126"/>
      <c r="J49" s="131">
        <v>346.441</v>
      </c>
    </row>
    <row r="50" spans="1:10" ht="15.75">
      <c r="A50" s="131" t="s">
        <v>855</v>
      </c>
      <c r="B50" s="153"/>
      <c r="C50" s="126"/>
      <c r="D50" s="153">
        <v>159.15699999999998</v>
      </c>
      <c r="E50" s="153">
        <v>34.555</v>
      </c>
      <c r="F50" s="189" t="s">
        <v>222</v>
      </c>
      <c r="G50" s="153">
        <v>20.879</v>
      </c>
      <c r="H50" s="153">
        <v>134.577</v>
      </c>
      <c r="I50" s="126"/>
      <c r="J50" s="131">
        <v>349.168</v>
      </c>
    </row>
    <row r="51" spans="1:10" ht="15.75">
      <c r="A51" s="131" t="s">
        <v>856</v>
      </c>
      <c r="B51" s="153"/>
      <c r="C51" s="126"/>
      <c r="D51" s="153">
        <v>165.59300000000002</v>
      </c>
      <c r="E51" s="153">
        <v>43.443</v>
      </c>
      <c r="F51" s="189" t="s">
        <v>222</v>
      </c>
      <c r="G51" s="153">
        <v>21.163999999999998</v>
      </c>
      <c r="H51" s="153">
        <v>133.18200000000002</v>
      </c>
      <c r="I51" s="126"/>
      <c r="J51" s="131">
        <v>363.382</v>
      </c>
    </row>
    <row r="52" spans="1:10" ht="15.75">
      <c r="A52" s="1044">
        <v>1999</v>
      </c>
      <c r="B52" s="153"/>
      <c r="C52" s="126"/>
      <c r="D52" s="153">
        <v>172.784</v>
      </c>
      <c r="E52" s="153">
        <v>51.599</v>
      </c>
      <c r="F52" s="189" t="s">
        <v>222</v>
      </c>
      <c r="G52" s="153">
        <v>27.563</v>
      </c>
      <c r="H52" s="153">
        <v>125.114</v>
      </c>
      <c r="I52" s="126"/>
      <c r="J52" s="131">
        <v>377.06</v>
      </c>
    </row>
    <row r="53" spans="1:10" ht="15.75">
      <c r="A53" s="1066">
        <v>2000</v>
      </c>
      <c r="B53" s="126"/>
      <c r="C53" s="126"/>
      <c r="D53" s="157">
        <v>179.909</v>
      </c>
      <c r="E53" s="157">
        <v>62.501</v>
      </c>
      <c r="F53" s="1048">
        <v>0.698</v>
      </c>
      <c r="G53" s="157">
        <v>30.835</v>
      </c>
      <c r="H53" s="157">
        <v>150.26399999999998</v>
      </c>
      <c r="I53" s="126"/>
      <c r="J53" s="1018">
        <v>424.207</v>
      </c>
    </row>
    <row r="54" spans="1:10" ht="15.75">
      <c r="A54" s="1066">
        <v>2001</v>
      </c>
      <c r="B54" s="88"/>
      <c r="C54" s="126"/>
      <c r="D54" s="188">
        <v>193.55599999999998</v>
      </c>
      <c r="E54" s="188">
        <v>78.497</v>
      </c>
      <c r="F54" s="191">
        <v>1.346</v>
      </c>
      <c r="G54" s="188">
        <v>42.251999999999995</v>
      </c>
      <c r="H54" s="188">
        <v>148.135</v>
      </c>
      <c r="I54" s="126"/>
      <c r="J54" s="1014">
        <v>463.78600000000006</v>
      </c>
    </row>
    <row r="55" spans="1:10" ht="15.75">
      <c r="A55" s="1067">
        <v>2002</v>
      </c>
      <c r="B55" s="88"/>
      <c r="C55" s="126"/>
      <c r="D55" s="188">
        <v>214.208</v>
      </c>
      <c r="E55" s="188">
        <v>97.505</v>
      </c>
      <c r="F55" s="188">
        <v>1.432</v>
      </c>
      <c r="G55" s="188">
        <v>43.323</v>
      </c>
      <c r="H55" s="188">
        <v>143.784</v>
      </c>
      <c r="I55" s="1068"/>
      <c r="J55" s="1014">
        <v>500.25199999999995</v>
      </c>
    </row>
    <row r="56" spans="1:10" ht="15.75">
      <c r="A56" s="1069">
        <v>2003</v>
      </c>
      <c r="B56" s="133"/>
      <c r="C56" s="133"/>
      <c r="D56" s="193">
        <v>250.255</v>
      </c>
      <c r="E56" s="193">
        <v>130.404</v>
      </c>
      <c r="F56" s="193">
        <v>1.6</v>
      </c>
      <c r="G56" s="193">
        <v>46.963</v>
      </c>
      <c r="H56" s="193">
        <v>140.239</v>
      </c>
      <c r="I56" s="133"/>
      <c r="J56" s="1070">
        <v>569.461</v>
      </c>
    </row>
    <row r="57" spans="1:10" ht="15.75">
      <c r="A57" s="278"/>
      <c r="B57" s="278"/>
      <c r="C57" s="278"/>
      <c r="D57" s="1071" t="s">
        <v>474</v>
      </c>
      <c r="E57" s="1072"/>
      <c r="F57" s="1072"/>
      <c r="G57" s="1073" t="s">
        <v>836</v>
      </c>
      <c r="H57" s="1073" t="s">
        <v>475</v>
      </c>
      <c r="I57" s="153"/>
      <c r="J57" s="153"/>
    </row>
    <row r="58" spans="1:10" ht="15.75">
      <c r="A58" s="278"/>
      <c r="B58" s="278"/>
      <c r="C58" s="1073" t="s">
        <v>878</v>
      </c>
      <c r="D58" s="1073" t="s">
        <v>476</v>
      </c>
      <c r="E58" s="1073"/>
      <c r="F58" s="1073" t="s">
        <v>477</v>
      </c>
      <c r="G58" s="1073" t="s">
        <v>613</v>
      </c>
      <c r="H58" s="1073" t="s">
        <v>937</v>
      </c>
      <c r="I58" s="1049" t="s">
        <v>451</v>
      </c>
      <c r="J58" s="1049" t="s">
        <v>836</v>
      </c>
    </row>
    <row r="59" spans="1:10" ht="15.75">
      <c r="A59" s="159"/>
      <c r="B59" s="159"/>
      <c r="C59" s="1054" t="s">
        <v>967</v>
      </c>
      <c r="D59" s="1054" t="s">
        <v>478</v>
      </c>
      <c r="E59" s="1054" t="s">
        <v>969</v>
      </c>
      <c r="F59" s="1054" t="s">
        <v>479</v>
      </c>
      <c r="G59" s="1054" t="s">
        <v>971</v>
      </c>
      <c r="H59" s="1054" t="s">
        <v>972</v>
      </c>
      <c r="I59" s="1054" t="s">
        <v>885</v>
      </c>
      <c r="J59" s="1054" t="s">
        <v>473</v>
      </c>
    </row>
    <row r="60" spans="1:10" ht="18">
      <c r="A60" s="1074" t="s">
        <v>483</v>
      </c>
      <c r="B60" s="278" t="s">
        <v>593</v>
      </c>
      <c r="C60" s="1057" t="s">
        <v>608</v>
      </c>
      <c r="D60" s="1057" t="s">
        <v>608</v>
      </c>
      <c r="E60" s="278">
        <v>139.601</v>
      </c>
      <c r="F60" s="278">
        <v>1.72</v>
      </c>
      <c r="G60" s="278">
        <v>141.321</v>
      </c>
      <c r="H60" s="278">
        <v>333.266</v>
      </c>
      <c r="I60" s="153">
        <v>138.18800000000002</v>
      </c>
      <c r="J60" s="131">
        <v>612.775</v>
      </c>
    </row>
    <row r="61" spans="1:10" ht="15.75">
      <c r="A61" s="278"/>
      <c r="B61" s="278" t="s">
        <v>596</v>
      </c>
      <c r="C61" s="1057" t="s">
        <v>608</v>
      </c>
      <c r="D61" s="1057" t="s">
        <v>608</v>
      </c>
      <c r="E61" s="278">
        <v>153.374</v>
      </c>
      <c r="F61" s="278">
        <v>2.124</v>
      </c>
      <c r="G61" s="278">
        <v>155.498</v>
      </c>
      <c r="H61" s="278">
        <v>345.209</v>
      </c>
      <c r="I61" s="153">
        <v>140.203</v>
      </c>
      <c r="J61" s="131">
        <v>640.91</v>
      </c>
    </row>
    <row r="62" spans="1:10" ht="15.75">
      <c r="A62" s="153"/>
      <c r="B62" s="153" t="s">
        <v>599</v>
      </c>
      <c r="C62" s="770" t="s">
        <v>608</v>
      </c>
      <c r="D62" s="770" t="s">
        <v>608</v>
      </c>
      <c r="E62" s="153">
        <v>164.449</v>
      </c>
      <c r="F62" s="153">
        <v>2.283</v>
      </c>
      <c r="G62" s="153">
        <v>166.732</v>
      </c>
      <c r="H62" s="153">
        <v>379.252</v>
      </c>
      <c r="I62" s="153">
        <v>133.913</v>
      </c>
      <c r="J62" s="131">
        <v>679.897</v>
      </c>
    </row>
    <row r="63" spans="1:10" ht="15.75">
      <c r="A63" s="278"/>
      <c r="B63" s="278" t="s">
        <v>590</v>
      </c>
      <c r="C63" s="1057" t="s">
        <v>608</v>
      </c>
      <c r="D63" s="1057" t="s">
        <v>608</v>
      </c>
      <c r="E63" s="278">
        <v>170.896</v>
      </c>
      <c r="F63" s="278">
        <v>2.28</v>
      </c>
      <c r="G63" s="278">
        <v>173.176</v>
      </c>
      <c r="H63" s="278">
        <v>406.601</v>
      </c>
      <c r="I63" s="278">
        <v>241.35399999999998</v>
      </c>
      <c r="J63" s="1056">
        <v>821.1310000000001</v>
      </c>
    </row>
    <row r="64" spans="1:10" ht="15.75">
      <c r="A64" s="278"/>
      <c r="B64" s="278"/>
      <c r="C64" s="1057"/>
      <c r="D64" s="1057"/>
      <c r="E64" s="278"/>
      <c r="F64" s="278"/>
      <c r="G64" s="278"/>
      <c r="H64" s="278"/>
      <c r="I64" s="278"/>
      <c r="J64" s="1056"/>
    </row>
    <row r="65" spans="1:10" ht="15.75">
      <c r="A65" s="1074" t="s">
        <v>1128</v>
      </c>
      <c r="B65" s="278" t="s">
        <v>591</v>
      </c>
      <c r="C65" s="1057" t="s">
        <v>608</v>
      </c>
      <c r="D65" s="1057" t="s">
        <v>608</v>
      </c>
      <c r="E65" s="278">
        <v>167.178</v>
      </c>
      <c r="F65" s="278">
        <v>2.285</v>
      </c>
      <c r="G65" s="278">
        <v>169.463</v>
      </c>
      <c r="H65" s="278">
        <v>409.778</v>
      </c>
      <c r="I65" s="278">
        <v>246.455</v>
      </c>
      <c r="J65" s="1056">
        <v>825.696</v>
      </c>
    </row>
    <row r="66" spans="1:10" ht="15.75">
      <c r="A66" s="278"/>
      <c r="B66" s="278" t="s">
        <v>592</v>
      </c>
      <c r="C66" s="1057" t="s">
        <v>608</v>
      </c>
      <c r="D66" s="1057" t="s">
        <v>608</v>
      </c>
      <c r="E66" s="278">
        <v>167.854</v>
      </c>
      <c r="F66" s="278">
        <v>2.097</v>
      </c>
      <c r="G66" s="278">
        <v>169.951</v>
      </c>
      <c r="H66" s="278">
        <v>413.119</v>
      </c>
      <c r="I66" s="278">
        <v>254.743</v>
      </c>
      <c r="J66" s="1056">
        <v>837.813</v>
      </c>
    </row>
    <row r="67" spans="1:10" ht="15.75">
      <c r="A67" s="278"/>
      <c r="B67" s="278" t="s">
        <v>593</v>
      </c>
      <c r="C67" s="1057" t="s">
        <v>608</v>
      </c>
      <c r="D67" s="1057" t="s">
        <v>608</v>
      </c>
      <c r="E67" s="278">
        <v>173.642</v>
      </c>
      <c r="F67" s="278">
        <v>2.126</v>
      </c>
      <c r="G67" s="278">
        <v>175.768</v>
      </c>
      <c r="H67" s="278">
        <v>425.457</v>
      </c>
      <c r="I67" s="278">
        <v>238.08900000000003</v>
      </c>
      <c r="J67" s="1056">
        <v>839.3140000000001</v>
      </c>
    </row>
    <row r="68" spans="1:10" ht="15.75">
      <c r="A68" s="278"/>
      <c r="B68" s="278" t="s">
        <v>594</v>
      </c>
      <c r="C68" s="1057" t="s">
        <v>608</v>
      </c>
      <c r="D68" s="1057" t="s">
        <v>608</v>
      </c>
      <c r="E68" s="278">
        <v>174.311</v>
      </c>
      <c r="F68" s="278">
        <v>2.116</v>
      </c>
      <c r="G68" s="278">
        <v>176.42700000000002</v>
      </c>
      <c r="H68" s="278">
        <v>430.931</v>
      </c>
      <c r="I68" s="278">
        <v>247.993</v>
      </c>
      <c r="J68" s="1056">
        <v>855.3509999999999</v>
      </c>
    </row>
    <row r="69" spans="1:10" ht="15.75">
      <c r="A69" s="278"/>
      <c r="B69" s="278" t="s">
        <v>595</v>
      </c>
      <c r="C69" s="1057" t="s">
        <v>608</v>
      </c>
      <c r="D69" s="1057" t="s">
        <v>608</v>
      </c>
      <c r="E69" s="278">
        <v>176.418</v>
      </c>
      <c r="F69" s="278">
        <v>1.967</v>
      </c>
      <c r="G69" s="278">
        <v>178.385</v>
      </c>
      <c r="H69" s="278">
        <v>444.564</v>
      </c>
      <c r="I69" s="278">
        <v>246.568</v>
      </c>
      <c r="J69" s="1056">
        <v>869.517</v>
      </c>
    </row>
    <row r="70" spans="1:10" ht="15.75">
      <c r="A70" s="278"/>
      <c r="B70" s="278" t="s">
        <v>596</v>
      </c>
      <c r="C70" s="1057" t="s">
        <v>608</v>
      </c>
      <c r="D70" s="1057" t="s">
        <v>608</v>
      </c>
      <c r="E70" s="278">
        <v>180.922</v>
      </c>
      <c r="F70" s="278">
        <v>1.848</v>
      </c>
      <c r="G70" s="278">
        <v>182.77</v>
      </c>
      <c r="H70" s="278">
        <v>439.001</v>
      </c>
      <c r="I70" s="278">
        <v>240.993</v>
      </c>
      <c r="J70" s="1056">
        <v>862.7639999999999</v>
      </c>
    </row>
    <row r="71" spans="1:10" ht="15.75">
      <c r="A71" s="278"/>
      <c r="B71" s="278" t="s">
        <v>597</v>
      </c>
      <c r="C71" s="1057" t="s">
        <v>608</v>
      </c>
      <c r="D71" s="1057" t="s">
        <v>608</v>
      </c>
      <c r="E71" s="278">
        <v>181.281</v>
      </c>
      <c r="F71" s="278">
        <v>1.804</v>
      </c>
      <c r="G71" s="278">
        <v>183.085</v>
      </c>
      <c r="H71" s="278">
        <v>436.005</v>
      </c>
      <c r="I71" s="278">
        <v>249.289</v>
      </c>
      <c r="J71" s="1056">
        <v>868.379</v>
      </c>
    </row>
    <row r="72" spans="1:10" ht="15.75">
      <c r="A72" s="278"/>
      <c r="B72" s="278" t="s">
        <v>598</v>
      </c>
      <c r="C72" s="371" t="s">
        <v>608</v>
      </c>
      <c r="D72" s="371" t="s">
        <v>608</v>
      </c>
      <c r="E72" s="271">
        <v>185.959</v>
      </c>
      <c r="F72" s="271">
        <v>1.69</v>
      </c>
      <c r="G72" s="271">
        <v>187.649</v>
      </c>
      <c r="H72" s="271">
        <v>585.617</v>
      </c>
      <c r="I72" s="271">
        <v>252.796</v>
      </c>
      <c r="J72" s="272">
        <v>1026.062</v>
      </c>
    </row>
    <row r="73" spans="1:10" ht="15.75">
      <c r="A73" s="278"/>
      <c r="B73" s="278" t="s">
        <v>599</v>
      </c>
      <c r="C73" s="371" t="s">
        <v>608</v>
      </c>
      <c r="D73" s="371" t="s">
        <v>608</v>
      </c>
      <c r="E73" s="271">
        <v>185.8</v>
      </c>
      <c r="F73" s="271">
        <v>1.6</v>
      </c>
      <c r="G73" s="271">
        <v>187.4</v>
      </c>
      <c r="H73" s="271">
        <v>626</v>
      </c>
      <c r="I73" s="271">
        <v>244.4</v>
      </c>
      <c r="J73" s="272">
        <v>1057.7</v>
      </c>
    </row>
    <row r="74" spans="1:10" ht="15.75">
      <c r="A74" s="278"/>
      <c r="B74" s="278" t="s">
        <v>600</v>
      </c>
      <c r="C74" s="371" t="s">
        <v>608</v>
      </c>
      <c r="D74" s="371" t="s">
        <v>608</v>
      </c>
      <c r="E74" s="271">
        <v>187.8</v>
      </c>
      <c r="F74" s="271">
        <v>1.5</v>
      </c>
      <c r="G74" s="271">
        <v>189.3</v>
      </c>
      <c r="H74" s="271">
        <v>629.5</v>
      </c>
      <c r="I74" s="271">
        <v>269.5</v>
      </c>
      <c r="J74" s="272">
        <v>1088.4</v>
      </c>
    </row>
    <row r="75" spans="1:10" ht="15.75">
      <c r="A75" s="278"/>
      <c r="B75" s="278" t="s">
        <v>601</v>
      </c>
      <c r="C75" s="371" t="s">
        <v>608</v>
      </c>
      <c r="D75" s="371" t="s">
        <v>608</v>
      </c>
      <c r="E75" s="271">
        <v>191.896</v>
      </c>
      <c r="F75" s="271">
        <v>1.466</v>
      </c>
      <c r="G75" s="271">
        <v>193.362</v>
      </c>
      <c r="H75" s="271">
        <v>534.845</v>
      </c>
      <c r="I75" s="271">
        <v>233.05</v>
      </c>
      <c r="J75" s="272">
        <v>961.257</v>
      </c>
    </row>
    <row r="76" spans="1:10" ht="15.75">
      <c r="A76" s="278"/>
      <c r="B76" s="278" t="s">
        <v>590</v>
      </c>
      <c r="C76" s="371" t="s">
        <v>608</v>
      </c>
      <c r="D76" s="371" t="s">
        <v>608</v>
      </c>
      <c r="E76" s="271">
        <v>185.21</v>
      </c>
      <c r="F76" s="271">
        <v>1.346</v>
      </c>
      <c r="G76" s="271">
        <v>186.556</v>
      </c>
      <c r="H76" s="271">
        <v>541.101</v>
      </c>
      <c r="I76" s="271">
        <v>225.6</v>
      </c>
      <c r="J76" s="272">
        <v>953.2570000000001</v>
      </c>
    </row>
    <row r="77" spans="1:10" ht="12.75">
      <c r="A77" s="130"/>
      <c r="B77" s="130"/>
      <c r="C77" s="130"/>
      <c r="D77" s="130"/>
      <c r="E77" s="130"/>
      <c r="F77" s="130"/>
      <c r="G77" s="130"/>
      <c r="H77" s="130"/>
      <c r="I77" s="130"/>
      <c r="J77" s="130"/>
    </row>
    <row r="78" spans="1:10" ht="15.75">
      <c r="A78" s="1074" t="s">
        <v>1129</v>
      </c>
      <c r="B78" s="278" t="s">
        <v>591</v>
      </c>
      <c r="C78" s="386" t="s">
        <v>608</v>
      </c>
      <c r="D78" s="386" t="s">
        <v>608</v>
      </c>
      <c r="E78" s="154">
        <v>183.028</v>
      </c>
      <c r="F78" s="154">
        <v>1.249</v>
      </c>
      <c r="G78" s="154">
        <v>184.277</v>
      </c>
      <c r="H78" s="154">
        <v>542.071</v>
      </c>
      <c r="I78" s="154">
        <v>239.737</v>
      </c>
      <c r="J78" s="303">
        <v>966.085</v>
      </c>
    </row>
    <row r="79" spans="1:10" ht="15.75">
      <c r="A79" s="130"/>
      <c r="B79" s="278" t="s">
        <v>592</v>
      </c>
      <c r="C79" s="386" t="s">
        <v>608</v>
      </c>
      <c r="D79" s="386" t="s">
        <v>608</v>
      </c>
      <c r="E79" s="154">
        <v>183.699</v>
      </c>
      <c r="F79" s="154">
        <v>1.273</v>
      </c>
      <c r="G79" s="154">
        <v>184.972</v>
      </c>
      <c r="H79" s="154">
        <v>547.776</v>
      </c>
      <c r="I79" s="154">
        <v>269.174</v>
      </c>
      <c r="J79" s="303">
        <v>1001.9219999999999</v>
      </c>
    </row>
    <row r="80" spans="1:10" ht="15.75">
      <c r="A80" s="130"/>
      <c r="B80" s="278" t="s">
        <v>593</v>
      </c>
      <c r="C80" s="386" t="s">
        <v>608</v>
      </c>
      <c r="D80" s="386" t="s">
        <v>608</v>
      </c>
      <c r="E80" s="154">
        <v>190.775</v>
      </c>
      <c r="F80" s="154">
        <v>1.243</v>
      </c>
      <c r="G80" s="154">
        <v>192.018</v>
      </c>
      <c r="H80" s="154">
        <v>714.136</v>
      </c>
      <c r="I80" s="154">
        <v>253.313</v>
      </c>
      <c r="J80" s="303">
        <v>1159.467</v>
      </c>
    </row>
    <row r="81" spans="1:10" ht="15.75">
      <c r="A81" s="130"/>
      <c r="B81" s="188" t="s">
        <v>594</v>
      </c>
      <c r="C81" s="386" t="s">
        <v>608</v>
      </c>
      <c r="D81" s="386" t="s">
        <v>608</v>
      </c>
      <c r="E81" s="154">
        <v>189.564</v>
      </c>
      <c r="F81" s="154">
        <v>1.213</v>
      </c>
      <c r="G81" s="154">
        <v>190.777</v>
      </c>
      <c r="H81" s="154">
        <v>732.644</v>
      </c>
      <c r="I81" s="154">
        <v>272.81</v>
      </c>
      <c r="J81" s="303">
        <v>1196.231</v>
      </c>
    </row>
    <row r="82" spans="1:10" ht="15.75">
      <c r="A82" s="133"/>
      <c r="B82" s="193" t="s">
        <v>595</v>
      </c>
      <c r="C82" s="733" t="s">
        <v>608</v>
      </c>
      <c r="D82" s="733" t="s">
        <v>608</v>
      </c>
      <c r="E82" s="163">
        <v>191.135</v>
      </c>
      <c r="F82" s="163">
        <v>1.193</v>
      </c>
      <c r="G82" s="163">
        <v>192.328</v>
      </c>
      <c r="H82" s="163">
        <v>736.45</v>
      </c>
      <c r="I82" s="163">
        <v>280.318</v>
      </c>
      <c r="J82" s="437">
        <v>1209.096</v>
      </c>
    </row>
    <row r="83" spans="1:10" ht="15.75">
      <c r="A83" s="1075" t="s">
        <v>905</v>
      </c>
      <c r="B83" s="278" t="s">
        <v>480</v>
      </c>
      <c r="C83" s="278"/>
      <c r="D83" s="153"/>
      <c r="E83" s="153"/>
      <c r="F83" s="153"/>
      <c r="G83" s="153"/>
      <c r="H83" s="166"/>
      <c r="I83" s="153"/>
      <c r="J83" s="153"/>
    </row>
    <row r="84" spans="1:10" ht="15.75">
      <c r="A84" s="1075"/>
      <c r="B84" s="278" t="s">
        <v>481</v>
      </c>
      <c r="C84" s="278"/>
      <c r="D84" s="153"/>
      <c r="E84" s="153"/>
      <c r="F84" s="153"/>
      <c r="G84" s="153"/>
      <c r="H84" s="166"/>
      <c r="I84" s="153"/>
      <c r="J84" s="153"/>
    </row>
    <row r="85" spans="1:10" ht="15.75">
      <c r="A85" s="1075" t="s">
        <v>863</v>
      </c>
      <c r="B85" s="278" t="s">
        <v>482</v>
      </c>
      <c r="C85" s="278"/>
      <c r="D85" s="153"/>
      <c r="E85" s="153"/>
      <c r="F85" s="153"/>
      <c r="G85" s="153"/>
      <c r="H85" s="166"/>
      <c r="I85" s="153"/>
      <c r="J85" s="153"/>
    </row>
  </sheetData>
  <printOptions/>
  <pageMargins left="0.75" right="0.75" top="1" bottom="1" header="0.5" footer="0.5"/>
  <pageSetup horizontalDpi="600" verticalDpi="600" orientation="portrait" paperSize="9" scale="52" r:id="rId1"/>
</worksheet>
</file>

<file path=xl/worksheets/sheet37.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18.57421875" style="0" customWidth="1"/>
    <col min="2" max="2" width="12.8515625" style="0" customWidth="1"/>
    <col min="3" max="3" width="14.421875" style="0" customWidth="1"/>
    <col min="4" max="4" width="14.00390625" style="0" customWidth="1"/>
    <col min="5" max="5" width="14.57421875" style="0" customWidth="1"/>
    <col min="6" max="6" width="17.28125" style="0" customWidth="1"/>
    <col min="7" max="7" width="13.421875" style="0" customWidth="1"/>
    <col min="8" max="8" width="11.00390625" style="0" customWidth="1"/>
    <col min="9" max="9" width="13.57421875" style="0" customWidth="1"/>
  </cols>
  <sheetData>
    <row r="1" spans="1:9" ht="18.75">
      <c r="A1" s="64" t="s">
        <v>484</v>
      </c>
      <c r="B1" s="443"/>
      <c r="C1" s="64"/>
      <c r="D1" s="64"/>
      <c r="E1" s="64"/>
      <c r="F1" s="64"/>
      <c r="G1" s="64"/>
      <c r="H1" s="64"/>
      <c r="I1" s="469"/>
    </row>
    <row r="2" spans="1:9" ht="18.75">
      <c r="A2" s="443"/>
      <c r="B2" s="443"/>
      <c r="C2" s="64"/>
      <c r="D2" s="64"/>
      <c r="E2" s="64"/>
      <c r="F2" s="64"/>
      <c r="G2" s="64"/>
      <c r="H2" s="64"/>
      <c r="I2" s="469"/>
    </row>
    <row r="3" spans="1:9" ht="18.75">
      <c r="A3" s="64" t="s">
        <v>485</v>
      </c>
      <c r="B3" s="443"/>
      <c r="C3" s="64"/>
      <c r="D3" s="64"/>
      <c r="E3" s="64"/>
      <c r="F3" s="64"/>
      <c r="G3" s="64"/>
      <c r="H3" s="64"/>
      <c r="I3" s="469"/>
    </row>
    <row r="4" spans="1:9" ht="18.75">
      <c r="A4" s="64" t="s">
        <v>588</v>
      </c>
      <c r="B4" s="443"/>
      <c r="C4" s="64"/>
      <c r="D4" s="64"/>
      <c r="E4" s="64"/>
      <c r="F4" s="64"/>
      <c r="G4" s="64"/>
      <c r="H4" s="64"/>
      <c r="I4" s="469"/>
    </row>
    <row r="5" spans="1:9" ht="18.75">
      <c r="A5" s="448"/>
      <c r="B5" s="448"/>
      <c r="C5" s="448"/>
      <c r="D5" s="448"/>
      <c r="E5" s="448" t="s">
        <v>850</v>
      </c>
      <c r="F5" s="448"/>
      <c r="G5" s="448"/>
      <c r="H5" s="448"/>
      <c r="I5" s="448"/>
    </row>
    <row r="6" spans="1:9" ht="18.75">
      <c r="A6" s="284"/>
      <c r="B6" s="284"/>
      <c r="C6" s="284"/>
      <c r="D6" s="284" t="s">
        <v>486</v>
      </c>
      <c r="E6" s="284"/>
      <c r="F6" s="284" t="s">
        <v>487</v>
      </c>
      <c r="G6" s="284"/>
      <c r="H6" s="284"/>
      <c r="I6" s="284"/>
    </row>
    <row r="7" spans="1:9" ht="18.75">
      <c r="A7" s="284" t="s">
        <v>775</v>
      </c>
      <c r="B7" s="284"/>
      <c r="C7" s="284"/>
      <c r="D7" s="284" t="s">
        <v>8</v>
      </c>
      <c r="E7" s="284" t="s">
        <v>775</v>
      </c>
      <c r="F7" s="284" t="s">
        <v>488</v>
      </c>
      <c r="G7" s="284" t="s">
        <v>940</v>
      </c>
      <c r="H7" s="284" t="s">
        <v>660</v>
      </c>
      <c r="I7" s="284" t="s">
        <v>836</v>
      </c>
    </row>
    <row r="8" spans="1:9" ht="21">
      <c r="A8" s="1076" t="s">
        <v>840</v>
      </c>
      <c r="B8" s="286"/>
      <c r="C8" s="286" t="s">
        <v>494</v>
      </c>
      <c r="D8" s="286" t="s">
        <v>489</v>
      </c>
      <c r="E8" s="286" t="s">
        <v>445</v>
      </c>
      <c r="F8" s="286" t="s">
        <v>490</v>
      </c>
      <c r="G8" s="286" t="s">
        <v>849</v>
      </c>
      <c r="H8" s="286" t="s">
        <v>849</v>
      </c>
      <c r="I8" s="286" t="s">
        <v>828</v>
      </c>
    </row>
    <row r="9" spans="1:9" ht="15.75">
      <c r="A9" s="262" t="s">
        <v>887</v>
      </c>
      <c r="B9" s="112"/>
      <c r="C9" s="428">
        <v>3.461</v>
      </c>
      <c r="D9" s="428">
        <v>235.002</v>
      </c>
      <c r="E9" s="428">
        <v>64.666</v>
      </c>
      <c r="F9" s="771">
        <v>334.043</v>
      </c>
      <c r="G9" s="428">
        <v>1.142</v>
      </c>
      <c r="H9" s="428">
        <v>16.557000000000002</v>
      </c>
      <c r="I9" s="707">
        <v>654.871</v>
      </c>
    </row>
    <row r="10" spans="1:9" ht="15.75">
      <c r="A10" s="262" t="s">
        <v>853</v>
      </c>
      <c r="B10" s="112"/>
      <c r="C10" s="428">
        <v>20.092</v>
      </c>
      <c r="D10" s="428">
        <v>208.144</v>
      </c>
      <c r="E10" s="428">
        <v>80.401</v>
      </c>
      <c r="F10" s="771">
        <v>277.684</v>
      </c>
      <c r="G10" s="428">
        <v>2.454</v>
      </c>
      <c r="H10" s="428">
        <v>17.694</v>
      </c>
      <c r="I10" s="707">
        <v>606.469</v>
      </c>
    </row>
    <row r="11" spans="1:9" ht="15.75">
      <c r="A11" s="262" t="s">
        <v>854</v>
      </c>
      <c r="B11" s="112"/>
      <c r="C11" s="428">
        <v>35.982</v>
      </c>
      <c r="D11" s="771">
        <v>254.401</v>
      </c>
      <c r="E11" s="771">
        <v>53.33</v>
      </c>
      <c r="F11" s="771">
        <v>265.548</v>
      </c>
      <c r="G11" s="428">
        <v>2.387</v>
      </c>
      <c r="H11" s="428">
        <v>9.91</v>
      </c>
      <c r="I11" s="707">
        <v>621.558</v>
      </c>
    </row>
    <row r="12" spans="1:9" ht="15.75">
      <c r="A12" s="262" t="s">
        <v>855</v>
      </c>
      <c r="B12" s="112"/>
      <c r="C12" s="771">
        <v>28.366</v>
      </c>
      <c r="D12" s="771">
        <v>377.1</v>
      </c>
      <c r="E12" s="771">
        <v>75.74</v>
      </c>
      <c r="F12" s="771">
        <v>285.269</v>
      </c>
      <c r="G12" s="771">
        <v>2.995</v>
      </c>
      <c r="H12" s="771">
        <v>14.322</v>
      </c>
      <c r="I12" s="707">
        <v>783.792</v>
      </c>
    </row>
    <row r="13" spans="1:9" ht="15.75">
      <c r="A13" s="704">
        <v>1998</v>
      </c>
      <c r="B13" s="112"/>
      <c r="C13" s="771">
        <v>35.7</v>
      </c>
      <c r="D13" s="771">
        <v>358.4</v>
      </c>
      <c r="E13" s="771">
        <v>45.8</v>
      </c>
      <c r="F13" s="771">
        <v>364.5</v>
      </c>
      <c r="G13" s="771">
        <v>2.6</v>
      </c>
      <c r="H13" s="771">
        <v>12.9</v>
      </c>
      <c r="I13" s="707">
        <v>820</v>
      </c>
    </row>
    <row r="14" spans="1:9" ht="15.75">
      <c r="A14" s="704">
        <v>1999</v>
      </c>
      <c r="B14" s="112"/>
      <c r="C14" s="771">
        <v>76.343</v>
      </c>
      <c r="D14" s="771">
        <v>493.501</v>
      </c>
      <c r="E14" s="771">
        <v>95.005</v>
      </c>
      <c r="F14" s="155" t="s">
        <v>608</v>
      </c>
      <c r="G14" s="771">
        <v>1.201</v>
      </c>
      <c r="H14" s="771">
        <v>17.813000000000002</v>
      </c>
      <c r="I14" s="707">
        <v>683.8629999999999</v>
      </c>
    </row>
    <row r="15" spans="1:9" ht="15.75">
      <c r="A15" s="704">
        <v>2000</v>
      </c>
      <c r="B15" s="112"/>
      <c r="C15" s="289">
        <v>87.254</v>
      </c>
      <c r="D15" s="289">
        <v>466.33</v>
      </c>
      <c r="E15" s="289">
        <v>76.489</v>
      </c>
      <c r="F15" s="289">
        <v>83.868</v>
      </c>
      <c r="G15" s="289">
        <v>4.876</v>
      </c>
      <c r="H15" s="289">
        <v>22.789</v>
      </c>
      <c r="I15" s="291">
        <v>741.606</v>
      </c>
    </row>
    <row r="16" spans="1:9" ht="15.75">
      <c r="A16" s="704">
        <v>2001</v>
      </c>
      <c r="B16" s="112"/>
      <c r="C16" s="289">
        <v>188.648</v>
      </c>
      <c r="D16" s="289">
        <v>195.365</v>
      </c>
      <c r="E16" s="155" t="s">
        <v>608</v>
      </c>
      <c r="F16" s="289">
        <v>373.836</v>
      </c>
      <c r="G16" s="289">
        <v>5.363</v>
      </c>
      <c r="H16" s="289">
        <v>21.931</v>
      </c>
      <c r="I16" s="291">
        <v>785.1430000000001</v>
      </c>
    </row>
    <row r="17" spans="1:9" ht="15.75">
      <c r="A17" s="704">
        <v>2002</v>
      </c>
      <c r="B17" s="112"/>
      <c r="C17" s="289">
        <v>28.703</v>
      </c>
      <c r="D17" s="289">
        <v>302.171</v>
      </c>
      <c r="E17" s="289">
        <v>133.737</v>
      </c>
      <c r="F17" s="289">
        <v>556.9770000000001</v>
      </c>
      <c r="G17" s="289">
        <v>3.615</v>
      </c>
      <c r="H17" s="289">
        <v>26.93</v>
      </c>
      <c r="I17" s="304">
        <v>1052.133</v>
      </c>
    </row>
    <row r="18" spans="2:9" ht="15.75">
      <c r="B18" s="701"/>
      <c r="C18" s="289"/>
      <c r="D18" s="289"/>
      <c r="E18" s="984"/>
      <c r="F18" s="289"/>
      <c r="G18" s="289"/>
      <c r="H18" s="289"/>
      <c r="I18" s="304"/>
    </row>
    <row r="19" spans="1:9" ht="15.75">
      <c r="A19" s="704">
        <v>2003</v>
      </c>
      <c r="B19" s="701" t="s">
        <v>593</v>
      </c>
      <c r="C19" s="289">
        <v>26.672</v>
      </c>
      <c r="D19" s="289">
        <v>311.016</v>
      </c>
      <c r="E19" s="289">
        <v>146.954</v>
      </c>
      <c r="F19" s="289">
        <v>553.827</v>
      </c>
      <c r="G19" s="289">
        <v>3.586</v>
      </c>
      <c r="H19" s="289">
        <v>31.874</v>
      </c>
      <c r="I19" s="304">
        <v>1073.929</v>
      </c>
    </row>
    <row r="20" spans="2:9" ht="15.75">
      <c r="B20" s="112" t="s">
        <v>596</v>
      </c>
      <c r="C20" s="289">
        <v>34.992</v>
      </c>
      <c r="D20" s="289">
        <v>400.979</v>
      </c>
      <c r="E20" s="289">
        <v>131.073</v>
      </c>
      <c r="F20" s="289">
        <v>548.8489999999999</v>
      </c>
      <c r="G20" s="289">
        <v>3.281</v>
      </c>
      <c r="H20" s="289">
        <v>26.439</v>
      </c>
      <c r="I20" s="304">
        <v>1145.613</v>
      </c>
    </row>
    <row r="21" spans="2:9" ht="15.75">
      <c r="B21" s="112" t="s">
        <v>599</v>
      </c>
      <c r="C21" s="152">
        <v>7.207</v>
      </c>
      <c r="D21" s="152">
        <v>401.423</v>
      </c>
      <c r="E21" s="152">
        <v>159.016</v>
      </c>
      <c r="F21" s="152">
        <v>551.659</v>
      </c>
      <c r="G21" s="152">
        <v>3.033</v>
      </c>
      <c r="H21" s="152">
        <v>28.523</v>
      </c>
      <c r="I21" s="304">
        <v>1150.8609999999996</v>
      </c>
    </row>
    <row r="22" spans="2:9" ht="15.75">
      <c r="B22" s="112" t="s">
        <v>590</v>
      </c>
      <c r="C22" s="152">
        <v>11.398</v>
      </c>
      <c r="D22" s="152">
        <v>395.133</v>
      </c>
      <c r="E22" s="152">
        <v>179.045</v>
      </c>
      <c r="F22" s="152">
        <v>549.357</v>
      </c>
      <c r="G22" s="152">
        <v>2.701</v>
      </c>
      <c r="H22" s="152">
        <v>25.267</v>
      </c>
      <c r="I22" s="304">
        <v>1162.901</v>
      </c>
    </row>
    <row r="23" spans="2:9" ht="15.75">
      <c r="B23" s="112"/>
      <c r="C23" s="152"/>
      <c r="D23" s="152"/>
      <c r="E23" s="152"/>
      <c r="F23" s="152"/>
      <c r="G23" s="152"/>
      <c r="H23" s="152"/>
      <c r="I23" s="304"/>
    </row>
    <row r="24" spans="1:9" ht="15.75">
      <c r="A24" s="704">
        <v>2004</v>
      </c>
      <c r="B24" s="701" t="s">
        <v>593</v>
      </c>
      <c r="C24" s="152">
        <v>3.013</v>
      </c>
      <c r="D24" s="152">
        <v>396.952</v>
      </c>
      <c r="E24" s="152">
        <v>183.472</v>
      </c>
      <c r="F24" s="152">
        <v>550.396</v>
      </c>
      <c r="G24" s="152">
        <v>2.406</v>
      </c>
      <c r="H24" s="152">
        <v>21.998</v>
      </c>
      <c r="I24" s="304">
        <v>1158.237</v>
      </c>
    </row>
    <row r="25" spans="2:9" ht="15.75">
      <c r="B25" s="112" t="s">
        <v>596</v>
      </c>
      <c r="C25" s="152">
        <v>-8.969</v>
      </c>
      <c r="D25" s="152">
        <v>383.667</v>
      </c>
      <c r="E25" s="152">
        <v>419.345</v>
      </c>
      <c r="F25" s="152">
        <v>720.658</v>
      </c>
      <c r="G25" s="152">
        <v>2.153</v>
      </c>
      <c r="H25" s="152">
        <v>22.311</v>
      </c>
      <c r="I25" s="304">
        <v>1539.165</v>
      </c>
    </row>
    <row r="26" spans="2:9" ht="15.75">
      <c r="B26" s="112" t="s">
        <v>599</v>
      </c>
      <c r="C26" s="984" t="s">
        <v>608</v>
      </c>
      <c r="D26" s="289">
        <v>365.487</v>
      </c>
      <c r="E26" s="289">
        <v>421.001</v>
      </c>
      <c r="F26" s="289">
        <v>742.733</v>
      </c>
      <c r="G26" s="289">
        <v>2.029</v>
      </c>
      <c r="H26" s="289">
        <v>22.099</v>
      </c>
      <c r="I26" s="304">
        <v>1553.349</v>
      </c>
    </row>
    <row r="27" spans="2:9" ht="15.75">
      <c r="B27" s="112" t="s">
        <v>590</v>
      </c>
      <c r="C27" s="984" t="s">
        <v>608</v>
      </c>
      <c r="D27" s="289">
        <v>357.287</v>
      </c>
      <c r="E27" s="289">
        <v>367.823</v>
      </c>
      <c r="F27" s="289">
        <v>757.887</v>
      </c>
      <c r="G27" s="289">
        <v>1.732</v>
      </c>
      <c r="H27" s="289">
        <v>19.033</v>
      </c>
      <c r="I27" s="304">
        <v>1503.7619999999997</v>
      </c>
    </row>
    <row r="28" spans="2:9" ht="15.75">
      <c r="B28" s="112"/>
      <c r="C28" s="984"/>
      <c r="D28" s="289"/>
      <c r="E28" s="289"/>
      <c r="F28" s="289"/>
      <c r="G28" s="289"/>
      <c r="H28" s="289"/>
      <c r="I28" s="304"/>
    </row>
    <row r="29" spans="1:9" ht="15.75">
      <c r="A29" s="704">
        <v>2005</v>
      </c>
      <c r="B29" s="701" t="s">
        <v>593</v>
      </c>
      <c r="C29" s="984" t="s">
        <v>608</v>
      </c>
      <c r="D29" s="289">
        <v>264.454</v>
      </c>
      <c r="E29" s="289">
        <v>368.699</v>
      </c>
      <c r="F29" s="289">
        <v>762.425</v>
      </c>
      <c r="G29" s="289">
        <v>1.863</v>
      </c>
      <c r="H29" s="289">
        <v>16.217</v>
      </c>
      <c r="I29" s="304">
        <v>1413.6580000000001</v>
      </c>
    </row>
    <row r="30" spans="2:9" ht="15.75">
      <c r="B30" s="112" t="s">
        <v>596</v>
      </c>
      <c r="C30" s="984" t="s">
        <v>608</v>
      </c>
      <c r="D30" s="289">
        <v>215.989</v>
      </c>
      <c r="E30" s="289">
        <v>385.799</v>
      </c>
      <c r="F30" s="289">
        <v>904.905</v>
      </c>
      <c r="G30" s="289">
        <v>1.577</v>
      </c>
      <c r="H30" s="289">
        <v>19.324</v>
      </c>
      <c r="I30" s="304">
        <v>1527.594</v>
      </c>
    </row>
    <row r="31" spans="2:9" ht="15.75">
      <c r="B31" s="112" t="s">
        <v>599</v>
      </c>
      <c r="C31" s="152">
        <v>22.64</v>
      </c>
      <c r="D31" s="152">
        <v>214.755</v>
      </c>
      <c r="E31" s="152">
        <v>377.348</v>
      </c>
      <c r="F31" s="152">
        <v>907.82</v>
      </c>
      <c r="G31" s="152">
        <v>1.246</v>
      </c>
      <c r="H31" s="152">
        <v>19.196</v>
      </c>
      <c r="I31" s="304">
        <v>1543.005</v>
      </c>
    </row>
    <row r="32" spans="2:9" ht="15.75">
      <c r="B32" s="112" t="s">
        <v>590</v>
      </c>
      <c r="C32" s="984" t="s">
        <v>608</v>
      </c>
      <c r="D32" s="152">
        <v>214.974</v>
      </c>
      <c r="E32" s="152">
        <v>405.531</v>
      </c>
      <c r="F32" s="152">
        <v>927.098</v>
      </c>
      <c r="G32" s="152">
        <v>1</v>
      </c>
      <c r="H32" s="152">
        <v>21.292</v>
      </c>
      <c r="I32" s="304">
        <v>1569.895</v>
      </c>
    </row>
    <row r="33" ht="12.75">
      <c r="B33" s="471"/>
    </row>
    <row r="34" spans="1:9" ht="15.75">
      <c r="A34" s="704">
        <v>2006</v>
      </c>
      <c r="B34" s="701" t="s">
        <v>593</v>
      </c>
      <c r="C34" s="984" t="s">
        <v>608</v>
      </c>
      <c r="D34" s="152">
        <v>214.52</v>
      </c>
      <c r="E34" s="152">
        <v>393.839</v>
      </c>
      <c r="F34" s="152">
        <v>929.904</v>
      </c>
      <c r="G34" s="152">
        <v>0.888</v>
      </c>
      <c r="H34" s="152">
        <v>19.985</v>
      </c>
      <c r="I34" s="304">
        <v>1559.1359999999997</v>
      </c>
    </row>
    <row r="35" spans="1:9" ht="12.75">
      <c r="A35" s="1077"/>
      <c r="B35" s="1077"/>
      <c r="C35" s="1078"/>
      <c r="D35" s="1078"/>
      <c r="E35" s="1078"/>
      <c r="F35" s="1078"/>
      <c r="G35" s="1079"/>
      <c r="H35" s="1078"/>
      <c r="I35" s="1078"/>
    </row>
    <row r="36" spans="1:9" ht="18.75">
      <c r="A36" s="447"/>
      <c r="B36" s="447"/>
      <c r="C36" s="1080"/>
      <c r="D36" s="1080"/>
      <c r="E36" s="1080" t="s">
        <v>973</v>
      </c>
      <c r="F36" s="1080"/>
      <c r="G36" s="1080"/>
      <c r="H36" s="1080"/>
      <c r="I36" s="1080"/>
    </row>
    <row r="37" spans="1:9" ht="18.75">
      <c r="A37" s="283" t="s">
        <v>775</v>
      </c>
      <c r="B37" s="283"/>
      <c r="C37" s="1081" t="s">
        <v>775</v>
      </c>
      <c r="D37" s="1081" t="s">
        <v>470</v>
      </c>
      <c r="E37" s="1081" t="s">
        <v>775</v>
      </c>
      <c r="F37" s="1081" t="s">
        <v>660</v>
      </c>
      <c r="G37" s="1081"/>
      <c r="H37" s="1081"/>
      <c r="I37" s="1081" t="s">
        <v>836</v>
      </c>
    </row>
    <row r="38" spans="1:9" ht="18.75">
      <c r="A38" s="285" t="s">
        <v>840</v>
      </c>
      <c r="B38" s="285"/>
      <c r="C38" s="1082" t="s">
        <v>491</v>
      </c>
      <c r="D38" s="1082" t="s">
        <v>883</v>
      </c>
      <c r="E38" s="1082" t="s">
        <v>846</v>
      </c>
      <c r="F38" s="1082" t="s">
        <v>885</v>
      </c>
      <c r="G38" s="1082" t="s">
        <v>775</v>
      </c>
      <c r="H38" s="1082"/>
      <c r="I38" s="1082" t="s">
        <v>473</v>
      </c>
    </row>
    <row r="39" spans="1:9" ht="15.75">
      <c r="A39" s="262" t="s">
        <v>887</v>
      </c>
      <c r="B39" s="112"/>
      <c r="C39" s="428">
        <v>223.36</v>
      </c>
      <c r="D39" s="428">
        <v>168.6</v>
      </c>
      <c r="E39" s="428">
        <v>247.03</v>
      </c>
      <c r="F39" s="428">
        <v>15.88</v>
      </c>
      <c r="G39" s="428"/>
      <c r="H39" s="1083"/>
      <c r="I39" s="374">
        <v>654.87</v>
      </c>
    </row>
    <row r="40" spans="1:9" ht="15.75">
      <c r="A40" s="262" t="s">
        <v>853</v>
      </c>
      <c r="B40" s="112"/>
      <c r="C40" s="428">
        <v>239.31699999999998</v>
      </c>
      <c r="D40" s="428">
        <v>168.419</v>
      </c>
      <c r="E40" s="428">
        <v>116.328</v>
      </c>
      <c r="F40" s="428">
        <v>82.405</v>
      </c>
      <c r="G40" s="428"/>
      <c r="H40" s="1083"/>
      <c r="I40" s="374">
        <v>606.469</v>
      </c>
    </row>
    <row r="41" spans="1:9" ht="15.75">
      <c r="A41" s="262" t="s">
        <v>854</v>
      </c>
      <c r="B41" s="112"/>
      <c r="C41" s="771">
        <v>250.119</v>
      </c>
      <c r="D41" s="771">
        <v>185.43900000000002</v>
      </c>
      <c r="E41" s="771">
        <v>151.265</v>
      </c>
      <c r="F41" s="771">
        <v>34.735</v>
      </c>
      <c r="G41" s="767"/>
      <c r="H41" s="1083"/>
      <c r="I41" s="374">
        <v>621.817</v>
      </c>
    </row>
    <row r="42" spans="1:9" ht="15.75">
      <c r="A42" s="262" t="s">
        <v>855</v>
      </c>
      <c r="B42" s="112"/>
      <c r="C42" s="771">
        <v>352.285</v>
      </c>
      <c r="D42" s="771">
        <v>235.25900000000001</v>
      </c>
      <c r="E42" s="771">
        <v>164.52</v>
      </c>
      <c r="F42" s="771">
        <v>31.728</v>
      </c>
      <c r="G42" s="767"/>
      <c r="H42" s="1083"/>
      <c r="I42" s="707">
        <v>783.792</v>
      </c>
    </row>
    <row r="43" spans="1:9" ht="15.75">
      <c r="A43" s="704">
        <v>1998</v>
      </c>
      <c r="B43" s="112"/>
      <c r="C43" s="771">
        <v>335.8</v>
      </c>
      <c r="D43" s="771">
        <v>285.2</v>
      </c>
      <c r="E43" s="771">
        <v>155.7</v>
      </c>
      <c r="F43" s="771">
        <v>43.3</v>
      </c>
      <c r="G43" s="767"/>
      <c r="I43" s="707">
        <v>820</v>
      </c>
    </row>
    <row r="44" spans="1:9" ht="15.75">
      <c r="A44" s="704">
        <v>1999</v>
      </c>
      <c r="B44" s="112"/>
      <c r="C44" s="152">
        <v>344.366</v>
      </c>
      <c r="D44" s="152">
        <v>335.199</v>
      </c>
      <c r="E44" s="152">
        <v>-34.92700000000001</v>
      </c>
      <c r="F44" s="152">
        <v>39.225</v>
      </c>
      <c r="G44" s="400"/>
      <c r="H44" s="152"/>
      <c r="I44" s="291">
        <f>SUM(C44:F44)</f>
        <v>683.863</v>
      </c>
    </row>
    <row r="45" spans="1:9" ht="15.75">
      <c r="A45" s="704">
        <v>2000</v>
      </c>
      <c r="B45" s="112"/>
      <c r="C45" s="289">
        <v>237.38</v>
      </c>
      <c r="D45" s="289">
        <v>485.199</v>
      </c>
      <c r="E45" s="289">
        <v>2.5630000000000024</v>
      </c>
      <c r="F45" s="289">
        <v>16.464000000000002</v>
      </c>
      <c r="G45" s="289"/>
      <c r="I45" s="291">
        <v>741.606</v>
      </c>
    </row>
    <row r="46" spans="1:9" ht="15.75">
      <c r="A46" s="704">
        <v>2001</v>
      </c>
      <c r="B46" s="112"/>
      <c r="C46" s="289">
        <v>211.863</v>
      </c>
      <c r="D46" s="289">
        <v>535.199</v>
      </c>
      <c r="E46" s="289">
        <v>45.286</v>
      </c>
      <c r="F46" s="289">
        <v>-7.203999999999999</v>
      </c>
      <c r="G46" s="289"/>
      <c r="H46" s="289"/>
      <c r="I46" s="291">
        <v>785.144</v>
      </c>
    </row>
    <row r="47" spans="1:9" ht="15.75">
      <c r="A47" s="704">
        <v>2002</v>
      </c>
      <c r="B47" s="112"/>
      <c r="C47" s="289">
        <v>216.66899999999998</v>
      </c>
      <c r="D47" s="289">
        <v>535.199</v>
      </c>
      <c r="E47" s="289">
        <v>283.00300000000004</v>
      </c>
      <c r="F47" s="289">
        <v>17.262</v>
      </c>
      <c r="G47" s="289"/>
      <c r="H47" s="289"/>
      <c r="I47" s="304">
        <v>1042.562</v>
      </c>
    </row>
    <row r="48" spans="2:7" ht="15.75">
      <c r="B48" s="701"/>
      <c r="C48" s="289"/>
      <c r="D48" s="289"/>
      <c r="E48" s="289"/>
      <c r="F48" s="289"/>
      <c r="G48" s="289"/>
    </row>
    <row r="49" spans="1:9" ht="15.75">
      <c r="A49" s="704">
        <v>2003</v>
      </c>
      <c r="B49" s="701" t="s">
        <v>593</v>
      </c>
      <c r="C49" s="289">
        <v>214.795</v>
      </c>
      <c r="D49" s="289">
        <v>535.199</v>
      </c>
      <c r="E49" s="289">
        <v>305.37800000000004</v>
      </c>
      <c r="F49" s="289">
        <v>18.557000000000002</v>
      </c>
      <c r="G49" s="289"/>
      <c r="I49" s="304">
        <v>1073.9289999999999</v>
      </c>
    </row>
    <row r="50" spans="2:9" ht="15.75">
      <c r="B50" s="112" t="s">
        <v>596</v>
      </c>
      <c r="C50" s="289">
        <v>303.897</v>
      </c>
      <c r="D50" s="289">
        <v>535.199</v>
      </c>
      <c r="E50" s="289">
        <v>304.377</v>
      </c>
      <c r="F50" s="289">
        <v>2.14</v>
      </c>
      <c r="G50" s="289"/>
      <c r="I50" s="304">
        <v>1145.613</v>
      </c>
    </row>
    <row r="51" spans="2:9" ht="15.75">
      <c r="B51" s="112" t="s">
        <v>599</v>
      </c>
      <c r="C51" s="152">
        <v>301.60600000000005</v>
      </c>
      <c r="D51" s="152">
        <v>535.199</v>
      </c>
      <c r="E51" s="152">
        <v>311.77</v>
      </c>
      <c r="F51" s="152">
        <v>2.28</v>
      </c>
      <c r="G51" s="152"/>
      <c r="I51" s="304">
        <v>1150.855</v>
      </c>
    </row>
    <row r="52" spans="2:9" ht="15.75">
      <c r="B52" s="112" t="s">
        <v>590</v>
      </c>
      <c r="C52" s="152">
        <v>298.428</v>
      </c>
      <c r="D52" s="152">
        <v>535.199</v>
      </c>
      <c r="E52" s="152">
        <v>325.048</v>
      </c>
      <c r="F52" s="152">
        <v>4.225999999999997</v>
      </c>
      <c r="G52" s="152"/>
      <c r="I52" s="304">
        <v>1162.9009999999998</v>
      </c>
    </row>
    <row r="53" spans="2:9" ht="15.75">
      <c r="B53" s="112"/>
      <c r="C53" s="152"/>
      <c r="D53" s="152"/>
      <c r="E53" s="152"/>
      <c r="F53" s="152"/>
      <c r="G53" s="152"/>
      <c r="I53" s="304"/>
    </row>
    <row r="54" spans="1:9" ht="15.75">
      <c r="A54" s="704">
        <v>2004</v>
      </c>
      <c r="B54" s="701" t="s">
        <v>593</v>
      </c>
      <c r="C54" s="152">
        <v>296.54200000000003</v>
      </c>
      <c r="D54" s="152">
        <v>535.199</v>
      </c>
      <c r="E54" s="152">
        <v>337.97</v>
      </c>
      <c r="F54" s="152">
        <v>-11.474000000000002</v>
      </c>
      <c r="G54" s="152"/>
      <c r="I54" s="304">
        <v>1158.237</v>
      </c>
    </row>
    <row r="55" spans="2:9" ht="15.75">
      <c r="B55" s="112" t="s">
        <v>596</v>
      </c>
      <c r="C55" s="152">
        <v>493.863</v>
      </c>
      <c r="D55" s="152">
        <v>535.199</v>
      </c>
      <c r="E55" s="152">
        <v>517.701</v>
      </c>
      <c r="F55" s="152">
        <v>-7.598000000000001</v>
      </c>
      <c r="G55" s="152"/>
      <c r="I55" s="304">
        <v>1539.165</v>
      </c>
    </row>
    <row r="56" spans="2:9" ht="15.75">
      <c r="B56" s="112" t="s">
        <v>599</v>
      </c>
      <c r="C56" s="152">
        <v>491.773</v>
      </c>
      <c r="D56" s="152">
        <v>535.199</v>
      </c>
      <c r="E56" s="152">
        <v>526.5360000000001</v>
      </c>
      <c r="F56" s="152">
        <v>-0.1590000000000007</v>
      </c>
      <c r="G56" s="152"/>
      <c r="I56" s="304">
        <v>1553.349</v>
      </c>
    </row>
    <row r="57" spans="2:9" ht="15.75">
      <c r="B57" s="112" t="s">
        <v>590</v>
      </c>
      <c r="C57" s="152">
        <v>438.57800000000003</v>
      </c>
      <c r="D57" s="152">
        <v>535.199</v>
      </c>
      <c r="E57" s="152">
        <v>540.409</v>
      </c>
      <c r="F57" s="152">
        <v>-10.424000000000001</v>
      </c>
      <c r="G57" s="152"/>
      <c r="I57" s="304">
        <v>1503.7620000000002</v>
      </c>
    </row>
    <row r="58" spans="2:9" ht="15.75">
      <c r="B58" s="112"/>
      <c r="C58" s="152"/>
      <c r="D58" s="152"/>
      <c r="E58" s="152"/>
      <c r="F58" s="152"/>
      <c r="G58" s="152"/>
      <c r="I58" s="304"/>
    </row>
    <row r="59" spans="1:9" ht="15.75">
      <c r="A59" s="704">
        <v>2005</v>
      </c>
      <c r="B59" s="701" t="s">
        <v>593</v>
      </c>
      <c r="C59" s="152">
        <v>320.216</v>
      </c>
      <c r="D59" s="152">
        <v>535.199</v>
      </c>
      <c r="E59" s="152">
        <v>574.311</v>
      </c>
      <c r="F59" s="152">
        <v>-16.067999999999998</v>
      </c>
      <c r="G59" s="152"/>
      <c r="I59" s="304">
        <v>1413.6580000000001</v>
      </c>
    </row>
    <row r="60" spans="2:9" ht="15.75">
      <c r="B60" s="112" t="s">
        <v>596</v>
      </c>
      <c r="C60" s="152">
        <v>322.773</v>
      </c>
      <c r="D60" s="152">
        <v>535.199</v>
      </c>
      <c r="E60" s="152">
        <v>679.364</v>
      </c>
      <c r="F60" s="152">
        <v>-9.741999999999997</v>
      </c>
      <c r="G60" s="152"/>
      <c r="I60" s="304">
        <v>1527.594</v>
      </c>
    </row>
    <row r="61" spans="2:9" ht="15.75">
      <c r="B61" s="112" t="s">
        <v>599</v>
      </c>
      <c r="C61" s="152">
        <v>320.212</v>
      </c>
      <c r="D61" s="152">
        <v>535.199</v>
      </c>
      <c r="E61" s="152">
        <v>693.054</v>
      </c>
      <c r="F61" s="152">
        <v>-5.46</v>
      </c>
      <c r="G61" s="152"/>
      <c r="I61" s="304">
        <v>1543.005</v>
      </c>
    </row>
    <row r="62" spans="2:9" ht="15.75">
      <c r="B62" s="112" t="s">
        <v>590</v>
      </c>
      <c r="C62" s="152">
        <v>318.486</v>
      </c>
      <c r="D62" s="152">
        <v>535.199</v>
      </c>
      <c r="E62" s="152">
        <v>716.973</v>
      </c>
      <c r="F62" s="152">
        <v>-0.7629999999999981</v>
      </c>
      <c r="G62" s="152"/>
      <c r="I62" s="304">
        <v>1569.895</v>
      </c>
    </row>
    <row r="63" ht="12.75">
      <c r="B63" s="471"/>
    </row>
    <row r="64" spans="1:9" ht="15.75">
      <c r="A64" s="704">
        <v>2006</v>
      </c>
      <c r="B64" s="701" t="s">
        <v>593</v>
      </c>
      <c r="C64" s="152">
        <v>315.37399999999997</v>
      </c>
      <c r="D64" s="152">
        <v>535.199</v>
      </c>
      <c r="E64" s="152">
        <v>715.345</v>
      </c>
      <c r="F64" s="152">
        <v>-6.782</v>
      </c>
      <c r="G64" s="152"/>
      <c r="I64" s="304">
        <v>1559.136</v>
      </c>
    </row>
    <row r="65" spans="1:9" ht="18.75">
      <c r="A65" s="778" t="s">
        <v>492</v>
      </c>
      <c r="B65" s="780"/>
      <c r="C65" s="1084"/>
      <c r="D65" s="1084"/>
      <c r="E65" s="1085"/>
      <c r="F65" s="1085"/>
      <c r="G65" s="1085"/>
      <c r="H65" s="1085"/>
      <c r="I65" s="306"/>
    </row>
    <row r="66" spans="1:5" ht="18.75">
      <c r="A66" s="416" t="s">
        <v>863</v>
      </c>
      <c r="B66" s="416" t="s">
        <v>493</v>
      </c>
      <c r="C66" s="1086"/>
      <c r="D66" s="1086"/>
      <c r="E66" s="391"/>
    </row>
  </sheetData>
  <printOptions/>
  <pageMargins left="0.75" right="0.75" top="1" bottom="1" header="0.5" footer="0.5"/>
  <pageSetup horizontalDpi="600" verticalDpi="600" orientation="portrait" paperSize="9" scale="67" r:id="rId1"/>
</worksheet>
</file>

<file path=xl/worksheets/sheet38.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18.8515625" style="0" customWidth="1"/>
    <col min="2" max="2" width="16.8515625" style="0" customWidth="1"/>
    <col min="3" max="3" width="21.140625" style="0" customWidth="1"/>
    <col min="4" max="4" width="18.00390625" style="0" customWidth="1"/>
    <col min="5" max="5" width="19.57421875" style="0" customWidth="1"/>
    <col min="6" max="6" width="18.8515625" style="0" customWidth="1"/>
    <col min="7" max="7" width="20.140625" style="0" customWidth="1"/>
  </cols>
  <sheetData>
    <row r="1" spans="1:7" ht="18.75">
      <c r="A1" s="131" t="s">
        <v>495</v>
      </c>
      <c r="B1" s="195"/>
      <c r="C1" s="195"/>
      <c r="D1" s="195"/>
      <c r="E1" s="195"/>
      <c r="F1" s="195"/>
      <c r="G1" s="195"/>
    </row>
    <row r="2" spans="1:7" ht="18.75">
      <c r="A2" s="195"/>
      <c r="B2" s="195"/>
      <c r="C2" s="195"/>
      <c r="D2" s="195"/>
      <c r="E2" s="195"/>
      <c r="F2" s="195"/>
      <c r="G2" s="195"/>
    </row>
    <row r="3" spans="1:7" ht="18.75">
      <c r="A3" s="131" t="s">
        <v>509</v>
      </c>
      <c r="B3" s="195"/>
      <c r="C3" s="195"/>
      <c r="D3" s="195"/>
      <c r="E3" s="195"/>
      <c r="F3" s="195"/>
      <c r="G3" s="195"/>
    </row>
    <row r="4" spans="1:7" ht="18.75">
      <c r="A4" s="131" t="s">
        <v>588</v>
      </c>
      <c r="B4" s="195"/>
      <c r="C4" s="195"/>
      <c r="D4" s="195"/>
      <c r="E4" s="195"/>
      <c r="F4" s="195" t="s">
        <v>775</v>
      </c>
      <c r="G4" s="195" t="s">
        <v>775</v>
      </c>
    </row>
    <row r="5" spans="1:7" ht="18.75">
      <c r="A5" s="1062"/>
      <c r="B5" s="1062"/>
      <c r="C5" s="1062"/>
      <c r="D5" s="1039"/>
      <c r="E5" s="1064" t="s">
        <v>850</v>
      </c>
      <c r="F5" s="1062"/>
      <c r="G5" s="1062"/>
    </row>
    <row r="6" spans="1:7" ht="18.75">
      <c r="A6" s="1062"/>
      <c r="B6" s="1062"/>
      <c r="C6" s="1064" t="s">
        <v>463</v>
      </c>
      <c r="D6" s="1087" t="s">
        <v>496</v>
      </c>
      <c r="E6" s="1062"/>
      <c r="F6" s="1064" t="s">
        <v>940</v>
      </c>
      <c r="G6" s="1064" t="s">
        <v>836</v>
      </c>
    </row>
    <row r="7" spans="1:7" ht="21">
      <c r="A7" s="1042" t="s">
        <v>840</v>
      </c>
      <c r="B7" s="1042"/>
      <c r="C7" s="1043" t="s">
        <v>967</v>
      </c>
      <c r="D7" s="1043" t="s">
        <v>510</v>
      </c>
      <c r="E7" s="1043" t="s">
        <v>511</v>
      </c>
      <c r="F7" s="1043" t="s">
        <v>849</v>
      </c>
      <c r="G7" s="1043" t="s">
        <v>828</v>
      </c>
    </row>
    <row r="8" spans="1:7" ht="18.75">
      <c r="A8" s="212">
        <v>1993</v>
      </c>
      <c r="B8" s="204"/>
      <c r="C8" s="204">
        <v>-0.1</v>
      </c>
      <c r="D8" s="454">
        <v>6.9</v>
      </c>
      <c r="E8" s="204">
        <v>50.5</v>
      </c>
      <c r="F8" s="204">
        <v>1.7</v>
      </c>
      <c r="G8" s="195">
        <v>59</v>
      </c>
    </row>
    <row r="9" spans="1:7" ht="18.75">
      <c r="A9" s="212">
        <v>1994</v>
      </c>
      <c r="B9" s="204"/>
      <c r="C9" s="204">
        <v>2.2</v>
      </c>
      <c r="D9" s="454">
        <v>4.6</v>
      </c>
      <c r="E9" s="204">
        <v>66.2</v>
      </c>
      <c r="F9" s="204">
        <v>2</v>
      </c>
      <c r="G9" s="195">
        <v>75.1</v>
      </c>
    </row>
    <row r="10" spans="1:7" ht="18.75">
      <c r="A10" s="212">
        <v>1995</v>
      </c>
      <c r="B10" s="204"/>
      <c r="C10" s="204">
        <v>0.4</v>
      </c>
      <c r="D10" s="454">
        <v>7.5</v>
      </c>
      <c r="E10" s="204">
        <v>76.3</v>
      </c>
      <c r="F10" s="204">
        <v>3</v>
      </c>
      <c r="G10" s="195">
        <v>87.2</v>
      </c>
    </row>
    <row r="11" spans="1:7" ht="18.75">
      <c r="A11" s="1088">
        <v>1996</v>
      </c>
      <c r="B11" s="204"/>
      <c r="C11" s="204">
        <v>4.5</v>
      </c>
      <c r="D11" s="454">
        <v>8.9</v>
      </c>
      <c r="E11" s="204">
        <v>89.9</v>
      </c>
      <c r="F11" s="204">
        <v>9.6</v>
      </c>
      <c r="G11" s="195">
        <v>112.9</v>
      </c>
    </row>
    <row r="12" spans="1:7" ht="18.75">
      <c r="A12" s="1088">
        <v>1997</v>
      </c>
      <c r="B12" s="204"/>
      <c r="C12" s="204">
        <v>1.4</v>
      </c>
      <c r="D12" s="454">
        <v>7.5</v>
      </c>
      <c r="E12" s="204">
        <v>157.7</v>
      </c>
      <c r="F12" s="204">
        <v>21.2</v>
      </c>
      <c r="G12" s="195">
        <v>187.8</v>
      </c>
    </row>
    <row r="13" spans="1:7" ht="18.75">
      <c r="A13" s="1088">
        <v>1998</v>
      </c>
      <c r="B13" s="204"/>
      <c r="C13" s="204">
        <v>17.55164</v>
      </c>
      <c r="D13" s="454">
        <v>7.951404</v>
      </c>
      <c r="E13" s="204">
        <v>195.308429</v>
      </c>
      <c r="F13" s="204">
        <v>26.269045</v>
      </c>
      <c r="G13" s="195">
        <v>247.08051799999998</v>
      </c>
    </row>
    <row r="14" spans="1:7" ht="21">
      <c r="A14" s="1089" t="s">
        <v>512</v>
      </c>
      <c r="B14" s="126"/>
      <c r="C14" s="246">
        <v>68.406376</v>
      </c>
      <c r="D14" s="246">
        <v>10.420126</v>
      </c>
      <c r="E14" s="246">
        <v>258.385816</v>
      </c>
      <c r="F14" s="246">
        <v>1.508761</v>
      </c>
      <c r="G14" s="1090">
        <v>338.721079</v>
      </c>
    </row>
    <row r="15" spans="1:7" ht="18.75">
      <c r="A15" s="1088">
        <v>2000</v>
      </c>
      <c r="B15" s="126"/>
      <c r="C15" s="246">
        <v>35.054039</v>
      </c>
      <c r="D15" s="246">
        <v>12.603144</v>
      </c>
      <c r="E15" s="246">
        <v>337.617632</v>
      </c>
      <c r="F15" s="246">
        <v>1.449598</v>
      </c>
      <c r="G15" s="1090">
        <v>386.72441299999997</v>
      </c>
    </row>
    <row r="16" spans="1:7" ht="18.75">
      <c r="A16" s="1088">
        <v>2001</v>
      </c>
      <c r="B16" s="126"/>
      <c r="C16" s="246">
        <v>175.56065</v>
      </c>
      <c r="D16" s="246">
        <v>12.81657</v>
      </c>
      <c r="E16" s="246">
        <v>388.351496</v>
      </c>
      <c r="F16" s="246">
        <v>2.001399</v>
      </c>
      <c r="G16" s="1090">
        <v>578.7301150000001</v>
      </c>
    </row>
    <row r="17" spans="1:7" ht="18.75">
      <c r="A17" s="1088">
        <v>2002</v>
      </c>
      <c r="B17" s="126"/>
      <c r="C17" s="246">
        <v>228.360161</v>
      </c>
      <c r="D17" s="246">
        <v>14.146007</v>
      </c>
      <c r="E17" s="246">
        <v>405.59621599999997</v>
      </c>
      <c r="F17" s="246">
        <v>2.728909</v>
      </c>
      <c r="G17" s="1090">
        <v>650.8312930000001</v>
      </c>
    </row>
    <row r="18" spans="1:7" ht="18.75">
      <c r="A18" s="1088">
        <v>2003</v>
      </c>
      <c r="B18" s="126"/>
      <c r="C18" s="82">
        <v>60.387438</v>
      </c>
      <c r="D18" s="82">
        <v>13.170554</v>
      </c>
      <c r="E18" s="82">
        <v>725.471347</v>
      </c>
      <c r="F18" s="82">
        <v>2.988101</v>
      </c>
      <c r="G18" s="218">
        <v>802.0174400000001</v>
      </c>
    </row>
    <row r="19" spans="1:7" ht="18.75">
      <c r="A19" s="1088">
        <v>2004</v>
      </c>
      <c r="B19" s="126"/>
      <c r="C19" s="82">
        <v>23.955198</v>
      </c>
      <c r="D19" s="82">
        <v>13.885487</v>
      </c>
      <c r="E19" s="82">
        <v>900.3101509999999</v>
      </c>
      <c r="F19" s="82">
        <v>4.807105</v>
      </c>
      <c r="G19" s="218">
        <v>942.9579409999999</v>
      </c>
    </row>
    <row r="20" spans="1:7" ht="18.75">
      <c r="A20" s="256"/>
      <c r="B20" s="256"/>
      <c r="C20" s="256"/>
      <c r="D20" s="256"/>
      <c r="E20" s="256"/>
      <c r="F20" s="256"/>
      <c r="G20" s="256"/>
    </row>
    <row r="21" spans="1:7" ht="18.75">
      <c r="A21" s="1062" t="s">
        <v>775</v>
      </c>
      <c r="B21" s="1062"/>
      <c r="C21" s="1062"/>
      <c r="D21" s="1062"/>
      <c r="E21" s="1064" t="s">
        <v>973</v>
      </c>
      <c r="F21" s="1039"/>
      <c r="G21" s="1062"/>
    </row>
    <row r="22" spans="1:7" ht="18.75">
      <c r="A22" s="1062" t="s">
        <v>775</v>
      </c>
      <c r="B22" s="1062"/>
      <c r="C22" s="1064" t="s">
        <v>497</v>
      </c>
      <c r="D22" s="1064"/>
      <c r="E22" s="1064" t="s">
        <v>498</v>
      </c>
      <c r="F22" s="1041" t="s">
        <v>660</v>
      </c>
      <c r="G22" s="1064" t="s">
        <v>836</v>
      </c>
    </row>
    <row r="23" spans="1:7" ht="18.75">
      <c r="A23" s="1042" t="s">
        <v>840</v>
      </c>
      <c r="B23" s="1042"/>
      <c r="C23" s="1043" t="s">
        <v>499</v>
      </c>
      <c r="D23" s="1043" t="s">
        <v>846</v>
      </c>
      <c r="E23" s="1043" t="s">
        <v>500</v>
      </c>
      <c r="F23" s="1043" t="s">
        <v>885</v>
      </c>
      <c r="G23" s="1043" t="s">
        <v>473</v>
      </c>
    </row>
    <row r="24" spans="1:7" ht="18.75">
      <c r="A24" s="212">
        <v>1993</v>
      </c>
      <c r="B24" s="204"/>
      <c r="C24" s="204">
        <v>-10.2</v>
      </c>
      <c r="D24" s="454">
        <v>11.5</v>
      </c>
      <c r="E24" s="204">
        <v>53.6</v>
      </c>
      <c r="F24" s="204">
        <v>4.1</v>
      </c>
      <c r="G24" s="195">
        <v>59</v>
      </c>
    </row>
    <row r="25" spans="1:7" ht="18.75">
      <c r="A25" s="212">
        <v>1994</v>
      </c>
      <c r="B25" s="204"/>
      <c r="C25" s="204">
        <v>-8.7</v>
      </c>
      <c r="D25" s="454">
        <v>8.7</v>
      </c>
      <c r="E25" s="204">
        <v>73.6</v>
      </c>
      <c r="F25" s="204">
        <v>1.5</v>
      </c>
      <c r="G25" s="195">
        <v>75.1</v>
      </c>
    </row>
    <row r="26" spans="1:7" ht="18.75">
      <c r="A26" s="212">
        <v>1995</v>
      </c>
      <c r="B26" s="204"/>
      <c r="C26" s="204">
        <v>-13.4</v>
      </c>
      <c r="D26" s="454">
        <v>6.5</v>
      </c>
      <c r="E26" s="204">
        <v>93.7</v>
      </c>
      <c r="F26" s="204">
        <v>0.4</v>
      </c>
      <c r="G26" s="195">
        <v>87.2</v>
      </c>
    </row>
    <row r="27" spans="1:7" ht="18.75">
      <c r="A27" s="1088">
        <v>1996</v>
      </c>
      <c r="B27" s="204"/>
      <c r="C27" s="204">
        <v>-14.9</v>
      </c>
      <c r="D27" s="454">
        <v>11.8</v>
      </c>
      <c r="E27" s="204">
        <v>115.2</v>
      </c>
      <c r="F27" s="204">
        <v>0.8</v>
      </c>
      <c r="G27" s="195">
        <v>112.9</v>
      </c>
    </row>
    <row r="28" spans="1:7" ht="18.75">
      <c r="A28" s="1091">
        <v>1997</v>
      </c>
      <c r="B28" s="213"/>
      <c r="C28" s="213">
        <v>-11.9</v>
      </c>
      <c r="D28" s="1092">
        <v>58.6</v>
      </c>
      <c r="E28" s="213">
        <v>138.9</v>
      </c>
      <c r="F28" s="213">
        <v>2.2</v>
      </c>
      <c r="G28" s="260">
        <v>187.8</v>
      </c>
    </row>
    <row r="29" spans="1:7" ht="18.75">
      <c r="A29" s="1091">
        <v>1998</v>
      </c>
      <c r="B29" s="213"/>
      <c r="C29" s="1093">
        <v>1.804075</v>
      </c>
      <c r="D29" s="1094">
        <v>88.952891</v>
      </c>
      <c r="E29" s="213">
        <v>155.816455</v>
      </c>
      <c r="F29" s="213">
        <v>0.534959</v>
      </c>
      <c r="G29" s="260">
        <v>247.08051799999998</v>
      </c>
    </row>
    <row r="30" spans="1:7" ht="18.75">
      <c r="A30" s="1091">
        <v>1999</v>
      </c>
      <c r="B30" s="130"/>
      <c r="C30" s="1093">
        <v>43.35319</v>
      </c>
      <c r="D30" s="1093">
        <v>135.475212</v>
      </c>
      <c r="E30" s="1093">
        <v>156.61751</v>
      </c>
      <c r="F30" s="1093">
        <v>3.275158</v>
      </c>
      <c r="G30" s="1095">
        <v>338.721079</v>
      </c>
    </row>
    <row r="31" spans="1:7" ht="18.75">
      <c r="A31" s="1091">
        <v>2000</v>
      </c>
      <c r="B31" s="130"/>
      <c r="C31" s="1093">
        <v>59.31255</v>
      </c>
      <c r="D31" s="1093">
        <v>130.898564</v>
      </c>
      <c r="E31" s="1093">
        <v>189.198757</v>
      </c>
      <c r="F31" s="1093">
        <v>7.314541</v>
      </c>
      <c r="G31" s="1095">
        <v>386.72441200000003</v>
      </c>
    </row>
    <row r="32" spans="1:7" ht="18.75">
      <c r="A32" s="1091">
        <v>2001</v>
      </c>
      <c r="B32" s="130"/>
      <c r="C32" s="1093">
        <v>97.539663</v>
      </c>
      <c r="D32" s="1093">
        <v>241.931496</v>
      </c>
      <c r="E32" s="1093">
        <v>225.851896</v>
      </c>
      <c r="F32" s="1093">
        <v>13.40706</v>
      </c>
      <c r="G32" s="1095">
        <v>578.7301150000001</v>
      </c>
    </row>
    <row r="33" spans="1:7" ht="18.75">
      <c r="A33" s="1091">
        <v>2002</v>
      </c>
      <c r="B33" s="130"/>
      <c r="C33" s="1093">
        <v>120.603959</v>
      </c>
      <c r="D33" s="1093">
        <v>242.16937</v>
      </c>
      <c r="E33" s="1093">
        <v>265.081514</v>
      </c>
      <c r="F33" s="1093">
        <v>22.97645</v>
      </c>
      <c r="G33" s="1095">
        <v>650.8312930000001</v>
      </c>
    </row>
    <row r="34" spans="1:7" ht="18.75">
      <c r="A34" s="1091">
        <v>2003</v>
      </c>
      <c r="B34" s="130"/>
      <c r="C34" s="86">
        <v>162.67424</v>
      </c>
      <c r="D34" s="86">
        <v>499.370369</v>
      </c>
      <c r="E34" s="86">
        <v>66.622509</v>
      </c>
      <c r="F34" s="86">
        <v>73.35032199999999</v>
      </c>
      <c r="G34" s="216">
        <v>802.01744</v>
      </c>
    </row>
    <row r="35" spans="1:7" ht="18.75">
      <c r="A35" s="1096">
        <v>2004</v>
      </c>
      <c r="B35" s="133"/>
      <c r="C35" s="94">
        <v>177.103273</v>
      </c>
      <c r="D35" s="94">
        <v>615.146922</v>
      </c>
      <c r="E35" s="94">
        <v>36.63621</v>
      </c>
      <c r="F35" s="94">
        <v>114.07153600000001</v>
      </c>
      <c r="G35" s="341">
        <v>942.9579410000001</v>
      </c>
    </row>
    <row r="36" spans="1:7" ht="15.75">
      <c r="A36" s="1097" t="s">
        <v>411</v>
      </c>
      <c r="B36" s="153" t="s">
        <v>501</v>
      </c>
      <c r="C36" s="153"/>
      <c r="D36" s="153"/>
      <c r="E36" s="153"/>
      <c r="F36" s="153"/>
      <c r="G36" s="153"/>
    </row>
    <row r="37" spans="1:7" ht="15.75">
      <c r="A37" s="1098"/>
      <c r="B37" s="153" t="s">
        <v>502</v>
      </c>
      <c r="C37" s="153"/>
      <c r="D37" s="153"/>
      <c r="E37" s="153"/>
      <c r="F37" s="153"/>
      <c r="G37" s="153"/>
    </row>
    <row r="38" spans="1:7" ht="15.75">
      <c r="A38" s="1097" t="s">
        <v>413</v>
      </c>
      <c r="B38" s="1099" t="s">
        <v>503</v>
      </c>
      <c r="C38" s="126"/>
      <c r="D38" s="153"/>
      <c r="E38" s="153"/>
      <c r="F38" s="153"/>
      <c r="G38" s="153"/>
    </row>
    <row r="39" spans="1:7" ht="15.75">
      <c r="A39" s="1097" t="s">
        <v>430</v>
      </c>
      <c r="B39" s="153" t="s">
        <v>504</v>
      </c>
      <c r="C39" s="153"/>
      <c r="D39" s="153"/>
      <c r="E39" s="153"/>
      <c r="F39" s="153"/>
      <c r="G39" s="153"/>
    </row>
    <row r="40" spans="1:7" ht="15.75">
      <c r="A40" s="1097" t="s">
        <v>505</v>
      </c>
      <c r="B40" s="153" t="s">
        <v>506</v>
      </c>
      <c r="C40" s="153"/>
      <c r="D40" s="153"/>
      <c r="E40" s="153"/>
      <c r="F40" s="153"/>
      <c r="G40" s="153"/>
    </row>
    <row r="41" spans="1:7" ht="18.75">
      <c r="A41" s="1100"/>
      <c r="B41" s="153" t="s">
        <v>507</v>
      </c>
      <c r="C41" s="153"/>
      <c r="D41" s="153"/>
      <c r="E41" s="153"/>
      <c r="F41" s="153"/>
      <c r="G41" s="153"/>
    </row>
    <row r="42" spans="1:7" ht="15.75">
      <c r="A42" s="157" t="s">
        <v>863</v>
      </c>
      <c r="B42" s="153" t="s">
        <v>508</v>
      </c>
      <c r="C42" s="278"/>
      <c r="D42" s="1057"/>
      <c r="E42" s="128"/>
      <c r="F42" s="128"/>
      <c r="G42" s="128"/>
    </row>
  </sheetData>
  <printOptions/>
  <pageMargins left="0.75" right="0.75" top="1" bottom="1" header="0.5" footer="0.5"/>
  <pageSetup horizontalDpi="600" verticalDpi="600" orientation="portrait" paperSize="9" scale="66" r:id="rId1"/>
</worksheet>
</file>

<file path=xl/worksheets/sheet39.xml><?xml version="1.0" encoding="utf-8"?>
<worksheet xmlns="http://schemas.openxmlformats.org/spreadsheetml/2006/main" xmlns:r="http://schemas.openxmlformats.org/officeDocument/2006/relationships">
  <dimension ref="A1:I85"/>
  <sheetViews>
    <sheetView workbookViewId="0" topLeftCell="A1">
      <selection activeCell="A1" sqref="A1"/>
    </sheetView>
  </sheetViews>
  <sheetFormatPr defaultColWidth="9.140625" defaultRowHeight="12.75"/>
  <cols>
    <col min="1" max="1" width="23.00390625" style="0" customWidth="1"/>
    <col min="2" max="2" width="20.57421875" style="0" customWidth="1"/>
    <col min="3" max="3" width="17.7109375" style="0" customWidth="1"/>
    <col min="4" max="4" width="21.140625" style="0" customWidth="1"/>
    <col min="5" max="5" width="16.7109375" style="0" customWidth="1"/>
    <col min="6" max="6" width="17.8515625" style="0" customWidth="1"/>
    <col min="7" max="7" width="17.28125" style="0" customWidth="1"/>
    <col min="8" max="8" width="14.8515625" style="0" customWidth="1"/>
    <col min="9" max="9" width="16.57421875" style="0" customWidth="1"/>
  </cols>
  <sheetData>
    <row r="1" spans="1:9" ht="18.75">
      <c r="A1" s="195" t="s">
        <v>513</v>
      </c>
      <c r="B1" s="195"/>
      <c r="C1" s="195"/>
      <c r="D1" s="195"/>
      <c r="E1" s="195"/>
      <c r="F1" s="195"/>
      <c r="G1" s="195"/>
      <c r="H1" s="195"/>
      <c r="I1" s="126"/>
    </row>
    <row r="2" spans="1:9" ht="18.75">
      <c r="A2" s="195"/>
      <c r="B2" s="195"/>
      <c r="C2" s="195"/>
      <c r="D2" s="195"/>
      <c r="E2" s="195"/>
      <c r="F2" s="195"/>
      <c r="G2" s="195"/>
      <c r="H2" s="195"/>
      <c r="I2" s="126"/>
    </row>
    <row r="3" spans="1:9" ht="18.75">
      <c r="A3" s="195" t="s">
        <v>514</v>
      </c>
      <c r="B3" s="195"/>
      <c r="C3" s="195"/>
      <c r="D3" s="195"/>
      <c r="E3" s="195"/>
      <c r="F3" s="195"/>
      <c r="G3" s="195"/>
      <c r="H3" s="195"/>
      <c r="I3" s="126"/>
    </row>
    <row r="4" spans="1:9" ht="18.75">
      <c r="A4" s="195" t="s">
        <v>588</v>
      </c>
      <c r="B4" s="195"/>
      <c r="C4" s="195"/>
      <c r="D4" s="195"/>
      <c r="E4" s="195"/>
      <c r="F4" s="195"/>
      <c r="G4" s="195"/>
      <c r="H4" s="195"/>
      <c r="I4" s="133"/>
    </row>
    <row r="5" spans="1:9" ht="18.75">
      <c r="A5" s="1062"/>
      <c r="B5" s="1062"/>
      <c r="C5" s="1101"/>
      <c r="D5" s="1062"/>
      <c r="E5" s="1062" t="s">
        <v>515</v>
      </c>
      <c r="F5" s="1062"/>
      <c r="G5" s="1062"/>
      <c r="H5" s="1062"/>
      <c r="I5" s="126"/>
    </row>
    <row r="6" spans="1:9" ht="18.75">
      <c r="A6" s="1062"/>
      <c r="B6" s="1062"/>
      <c r="C6" s="126"/>
      <c r="D6" s="1064"/>
      <c r="E6" s="1064" t="s">
        <v>463</v>
      </c>
      <c r="F6" s="1064" t="s">
        <v>824</v>
      </c>
      <c r="G6" s="1064" t="s">
        <v>940</v>
      </c>
      <c r="H6" s="1064" t="s">
        <v>660</v>
      </c>
      <c r="I6" s="1064" t="s">
        <v>836</v>
      </c>
    </row>
    <row r="7" spans="1:9" ht="18.75">
      <c r="A7" s="1042" t="s">
        <v>991</v>
      </c>
      <c r="B7" s="1042"/>
      <c r="C7" s="133"/>
      <c r="D7" s="1043" t="s">
        <v>487</v>
      </c>
      <c r="E7" s="1043" t="s">
        <v>967</v>
      </c>
      <c r="F7" s="1043" t="s">
        <v>8</v>
      </c>
      <c r="G7" s="1043" t="s">
        <v>849</v>
      </c>
      <c r="H7" s="1043" t="s">
        <v>849</v>
      </c>
      <c r="I7" s="1043" t="s">
        <v>828</v>
      </c>
    </row>
    <row r="8" spans="1:9" ht="15.75">
      <c r="A8" s="131" t="s">
        <v>853</v>
      </c>
      <c r="B8" s="153"/>
      <c r="C8" s="126"/>
      <c r="D8" s="770">
        <v>11.836</v>
      </c>
      <c r="E8" s="770">
        <v>14.081000000000001</v>
      </c>
      <c r="F8" s="770">
        <v>30.502</v>
      </c>
      <c r="G8" s="770">
        <v>20.347</v>
      </c>
      <c r="H8" s="770">
        <v>6.773</v>
      </c>
      <c r="I8" s="1049">
        <v>83.539</v>
      </c>
    </row>
    <row r="9" spans="1:9" ht="15.75">
      <c r="A9" s="131" t="s">
        <v>854</v>
      </c>
      <c r="B9" s="153"/>
      <c r="C9" s="126"/>
      <c r="D9" s="770">
        <v>24.195</v>
      </c>
      <c r="E9" s="770">
        <v>18.9</v>
      </c>
      <c r="F9" s="770">
        <v>35.734</v>
      </c>
      <c r="G9" s="770">
        <v>19.789</v>
      </c>
      <c r="H9" s="770">
        <v>3.268</v>
      </c>
      <c r="I9" s="1049">
        <v>101.886</v>
      </c>
    </row>
    <row r="10" spans="1:9" ht="15.75">
      <c r="A10" s="131" t="s">
        <v>855</v>
      </c>
      <c r="B10" s="153"/>
      <c r="C10" s="126"/>
      <c r="D10" s="770">
        <v>32.215</v>
      </c>
      <c r="E10" s="770">
        <v>9.594000000000001</v>
      </c>
      <c r="F10" s="770">
        <v>47.406</v>
      </c>
      <c r="G10" s="770">
        <v>19.382</v>
      </c>
      <c r="H10" s="770">
        <v>8.283000000000001</v>
      </c>
      <c r="I10" s="374">
        <v>116.88</v>
      </c>
    </row>
    <row r="11" spans="1:9" ht="15.75">
      <c r="A11" s="1044">
        <v>1998</v>
      </c>
      <c r="B11" s="153"/>
      <c r="C11" s="126"/>
      <c r="D11" s="770">
        <v>39.7</v>
      </c>
      <c r="E11" s="770">
        <v>6.4</v>
      </c>
      <c r="F11" s="770">
        <v>63.2</v>
      </c>
      <c r="G11" s="770">
        <v>18.8</v>
      </c>
      <c r="H11" s="770">
        <v>10.9</v>
      </c>
      <c r="I11" s="374">
        <v>138.9</v>
      </c>
    </row>
    <row r="12" spans="1:9" ht="15.75">
      <c r="A12" s="1044">
        <v>1999</v>
      </c>
      <c r="B12" s="153"/>
      <c r="C12" s="126"/>
      <c r="D12" s="770">
        <v>49.247</v>
      </c>
      <c r="E12" s="770">
        <v>7.742000000000001</v>
      </c>
      <c r="F12" s="770">
        <v>64.216</v>
      </c>
      <c r="G12" s="770">
        <v>19.304</v>
      </c>
      <c r="H12" s="770">
        <v>11.201</v>
      </c>
      <c r="I12" s="374">
        <v>151.71</v>
      </c>
    </row>
    <row r="13" spans="1:9" ht="15.75">
      <c r="A13" s="1044">
        <v>2000</v>
      </c>
      <c r="B13" s="126"/>
      <c r="C13" s="126"/>
      <c r="D13" s="289">
        <v>42.985</v>
      </c>
      <c r="E13" s="289">
        <f>0.347+6.797</f>
        <v>7.144</v>
      </c>
      <c r="F13" s="289">
        <v>75.67</v>
      </c>
      <c r="G13" s="289">
        <v>18.589</v>
      </c>
      <c r="H13" s="289">
        <v>12.554</v>
      </c>
      <c r="I13" s="1102">
        <v>156.942</v>
      </c>
    </row>
    <row r="14" spans="1:9" ht="15.75">
      <c r="A14" s="1044">
        <v>2001</v>
      </c>
      <c r="B14" s="1103"/>
      <c r="C14" s="126"/>
      <c r="D14" s="157">
        <v>42.46</v>
      </c>
      <c r="E14" s="157">
        <v>10.114</v>
      </c>
      <c r="F14" s="157">
        <v>89.22</v>
      </c>
      <c r="G14" s="157">
        <v>18.712</v>
      </c>
      <c r="H14" s="157">
        <v>20.598</v>
      </c>
      <c r="I14" s="1018">
        <v>181.10399999999998</v>
      </c>
    </row>
    <row r="15" spans="1:9" ht="15.75">
      <c r="A15" s="1013">
        <v>2002</v>
      </c>
      <c r="B15" s="153"/>
      <c r="C15" s="126"/>
      <c r="D15" s="157">
        <v>63.343</v>
      </c>
      <c r="E15" s="157">
        <v>6.41</v>
      </c>
      <c r="F15" s="157">
        <v>96.925</v>
      </c>
      <c r="G15" s="157">
        <v>18.256</v>
      </c>
      <c r="H15" s="157">
        <v>14.801000000000002</v>
      </c>
      <c r="I15" s="1018">
        <v>199.6621</v>
      </c>
    </row>
    <row r="16" spans="1:9" ht="15.75">
      <c r="A16" s="1104">
        <v>2003</v>
      </c>
      <c r="B16" s="133"/>
      <c r="C16" s="133"/>
      <c r="D16" s="193">
        <v>69.772</v>
      </c>
      <c r="E16" s="193">
        <v>5.223</v>
      </c>
      <c r="F16" s="193">
        <v>122.88</v>
      </c>
      <c r="G16" s="193">
        <v>17.494</v>
      </c>
      <c r="H16" s="193">
        <v>8.697</v>
      </c>
      <c r="I16" s="1070">
        <v>224.066</v>
      </c>
    </row>
    <row r="17" spans="1:9" ht="15.75">
      <c r="A17" s="1056"/>
      <c r="B17" s="268"/>
      <c r="C17" s="159"/>
      <c r="D17" s="1105" t="s">
        <v>516</v>
      </c>
      <c r="E17" s="1105"/>
      <c r="F17" s="1056"/>
      <c r="G17" s="1056"/>
      <c r="H17" s="1056"/>
      <c r="I17" s="1056"/>
    </row>
    <row r="18" spans="1:9" ht="15.75">
      <c r="A18" s="1056"/>
      <c r="B18" s="268"/>
      <c r="C18" s="1057"/>
      <c r="D18" s="1073" t="s">
        <v>450</v>
      </c>
      <c r="E18" s="1073" t="s">
        <v>836</v>
      </c>
      <c r="F18" s="1073"/>
      <c r="G18" s="1073"/>
      <c r="H18" s="1073"/>
      <c r="I18" s="1073"/>
    </row>
    <row r="19" spans="1:9" ht="15.75">
      <c r="A19" s="1056"/>
      <c r="B19" s="268"/>
      <c r="C19" s="1073" t="s">
        <v>463</v>
      </c>
      <c r="D19" s="1073" t="s">
        <v>931</v>
      </c>
      <c r="E19" s="1073" t="s">
        <v>938</v>
      </c>
      <c r="F19" s="1073" t="s">
        <v>517</v>
      </c>
      <c r="G19" s="1073" t="s">
        <v>940</v>
      </c>
      <c r="H19" s="1073" t="s">
        <v>451</v>
      </c>
      <c r="I19" s="1073" t="s">
        <v>836</v>
      </c>
    </row>
    <row r="20" spans="1:9" ht="15.75">
      <c r="A20" s="1105" t="s">
        <v>840</v>
      </c>
      <c r="B20" s="998"/>
      <c r="C20" s="1054" t="s">
        <v>967</v>
      </c>
      <c r="D20" s="1054" t="s">
        <v>468</v>
      </c>
      <c r="E20" s="1054" t="s">
        <v>849</v>
      </c>
      <c r="F20" s="1054" t="s">
        <v>8</v>
      </c>
      <c r="G20" s="1054" t="s">
        <v>849</v>
      </c>
      <c r="H20" s="1054" t="s">
        <v>849</v>
      </c>
      <c r="I20" s="1054" t="s">
        <v>828</v>
      </c>
    </row>
    <row r="21" spans="1:9" ht="15.75">
      <c r="A21" s="492">
        <v>2004</v>
      </c>
      <c r="B21" s="268" t="s">
        <v>593</v>
      </c>
      <c r="C21" s="278">
        <v>4.285</v>
      </c>
      <c r="D21" s="278">
        <v>69.081</v>
      </c>
      <c r="E21" s="278">
        <v>73.366</v>
      </c>
      <c r="F21" s="278">
        <v>126.011</v>
      </c>
      <c r="G21" s="278">
        <v>18.298</v>
      </c>
      <c r="H21" s="278">
        <v>9.742999999999999</v>
      </c>
      <c r="I21" s="1056">
        <v>227.418</v>
      </c>
    </row>
    <row r="22" spans="1:9" ht="15.75">
      <c r="A22" s="1056"/>
      <c r="B22" s="268" t="s">
        <v>596</v>
      </c>
      <c r="C22" s="278">
        <v>11.245999999999999</v>
      </c>
      <c r="D22" s="278">
        <v>67.14</v>
      </c>
      <c r="E22" s="278">
        <v>78.386</v>
      </c>
      <c r="F22" s="278">
        <v>128.29</v>
      </c>
      <c r="G22" s="278">
        <v>17.876</v>
      </c>
      <c r="H22" s="278">
        <v>12.439</v>
      </c>
      <c r="I22" s="1056">
        <v>236.99099999999999</v>
      </c>
    </row>
    <row r="23" spans="1:9" ht="15.75">
      <c r="A23" s="1056"/>
      <c r="B23" s="278" t="s">
        <v>599</v>
      </c>
      <c r="C23" s="278">
        <v>13.199000000000002</v>
      </c>
      <c r="D23" s="278">
        <v>74.503</v>
      </c>
      <c r="E23" s="278">
        <v>87.702</v>
      </c>
      <c r="F23" s="278">
        <v>134.487</v>
      </c>
      <c r="G23" s="278">
        <v>17.683</v>
      </c>
      <c r="H23" s="278">
        <v>10.436</v>
      </c>
      <c r="I23" s="1056">
        <v>250.308</v>
      </c>
    </row>
    <row r="24" spans="1:9" ht="15.75">
      <c r="A24" s="1056"/>
      <c r="B24" s="278" t="s">
        <v>590</v>
      </c>
      <c r="C24" s="278">
        <v>27.777</v>
      </c>
      <c r="D24" s="278">
        <v>55.737</v>
      </c>
      <c r="E24" s="278">
        <v>83.51400000000001</v>
      </c>
      <c r="F24" s="278">
        <v>142.048</v>
      </c>
      <c r="G24" s="278">
        <v>17.327</v>
      </c>
      <c r="H24" s="278">
        <v>11.088000000000001</v>
      </c>
      <c r="I24" s="1056">
        <v>253.977</v>
      </c>
    </row>
    <row r="25" spans="1:9" ht="15.75">
      <c r="A25" s="1056"/>
      <c r="B25" s="278"/>
      <c r="C25" s="278"/>
      <c r="D25" s="278"/>
      <c r="E25" s="278"/>
      <c r="F25" s="278"/>
      <c r="G25" s="278"/>
      <c r="H25" s="278"/>
      <c r="I25" s="1056"/>
    </row>
    <row r="26" spans="1:9" ht="15.75">
      <c r="A26" s="492">
        <v>2005</v>
      </c>
      <c r="B26" s="268" t="s">
        <v>591</v>
      </c>
      <c r="C26" s="278">
        <v>15.242</v>
      </c>
      <c r="D26" s="278">
        <v>70.603</v>
      </c>
      <c r="E26" s="278">
        <v>85.845</v>
      </c>
      <c r="F26" s="278">
        <v>143.295</v>
      </c>
      <c r="G26" s="278">
        <v>17.159</v>
      </c>
      <c r="H26" s="278">
        <v>14.417</v>
      </c>
      <c r="I26" s="1056">
        <v>260.71599999999995</v>
      </c>
    </row>
    <row r="27" spans="1:9" ht="15.75">
      <c r="A27" s="1056"/>
      <c r="B27" s="268" t="s">
        <v>592</v>
      </c>
      <c r="C27" s="278">
        <v>15.164000000000001</v>
      </c>
      <c r="D27" s="278">
        <v>71.127</v>
      </c>
      <c r="E27" s="278">
        <v>86.291</v>
      </c>
      <c r="F27" s="278">
        <v>143.384</v>
      </c>
      <c r="G27" s="278">
        <v>16.874</v>
      </c>
      <c r="H27" s="278">
        <v>11.901</v>
      </c>
      <c r="I27" s="1056">
        <v>258.45</v>
      </c>
    </row>
    <row r="28" spans="1:9" ht="15.75">
      <c r="A28" s="1056"/>
      <c r="B28" s="268" t="s">
        <v>593</v>
      </c>
      <c r="C28" s="278">
        <v>15.873999999999999</v>
      </c>
      <c r="D28" s="278">
        <v>72.173</v>
      </c>
      <c r="E28" s="278">
        <v>88.047</v>
      </c>
      <c r="F28" s="278">
        <v>144.778</v>
      </c>
      <c r="G28" s="278">
        <v>16.728</v>
      </c>
      <c r="H28" s="278">
        <v>12.801</v>
      </c>
      <c r="I28" s="1056">
        <v>262.354</v>
      </c>
    </row>
    <row r="29" spans="1:9" ht="15.75">
      <c r="A29" s="1056"/>
      <c r="B29" s="268" t="s">
        <v>594</v>
      </c>
      <c r="C29" s="278">
        <v>17.208</v>
      </c>
      <c r="D29" s="278">
        <v>73.582</v>
      </c>
      <c r="E29" s="278">
        <v>90.79</v>
      </c>
      <c r="F29" s="278">
        <v>143.357</v>
      </c>
      <c r="G29" s="278">
        <v>16.676</v>
      </c>
      <c r="H29" s="278">
        <v>11.544</v>
      </c>
      <c r="I29" s="1056">
        <v>262.36699999999996</v>
      </c>
    </row>
    <row r="30" spans="1:9" ht="15.75">
      <c r="A30" s="1056"/>
      <c r="B30" s="268" t="s">
        <v>595</v>
      </c>
      <c r="C30" s="278">
        <v>44.865</v>
      </c>
      <c r="D30" s="278">
        <v>47.535</v>
      </c>
      <c r="E30" s="278">
        <v>92.4</v>
      </c>
      <c r="F30" s="278">
        <v>145.469</v>
      </c>
      <c r="G30" s="278">
        <v>16.903</v>
      </c>
      <c r="H30" s="278">
        <v>11.421</v>
      </c>
      <c r="I30" s="1056">
        <v>266.193</v>
      </c>
    </row>
    <row r="31" spans="1:9" ht="15.75">
      <c r="A31" s="1056"/>
      <c r="B31" s="268" t="s">
        <v>596</v>
      </c>
      <c r="C31" s="278">
        <v>19.935</v>
      </c>
      <c r="D31" s="278">
        <v>71.936</v>
      </c>
      <c r="E31" s="278">
        <v>91.87100000000001</v>
      </c>
      <c r="F31" s="278">
        <v>147.602</v>
      </c>
      <c r="G31" s="278">
        <v>16.435</v>
      </c>
      <c r="H31" s="278">
        <v>12.95</v>
      </c>
      <c r="I31" s="1056">
        <v>268.858</v>
      </c>
    </row>
    <row r="32" spans="1:9" ht="15.75">
      <c r="A32" s="1056"/>
      <c r="B32" s="268" t="s">
        <v>597</v>
      </c>
      <c r="C32" s="278">
        <v>17.531</v>
      </c>
      <c r="D32" s="278">
        <v>76.152</v>
      </c>
      <c r="E32" s="278">
        <v>93.68299999999999</v>
      </c>
      <c r="F32" s="278">
        <v>149.985</v>
      </c>
      <c r="G32" s="278">
        <v>16.306</v>
      </c>
      <c r="H32" s="278">
        <v>11.564</v>
      </c>
      <c r="I32" s="1056">
        <v>271.538</v>
      </c>
    </row>
    <row r="33" spans="1:9" ht="15.75">
      <c r="A33" s="1056"/>
      <c r="B33" s="153" t="s">
        <v>598</v>
      </c>
      <c r="C33" s="278">
        <v>18.522</v>
      </c>
      <c r="D33" s="278">
        <v>76.152</v>
      </c>
      <c r="E33" s="278">
        <v>94.674</v>
      </c>
      <c r="F33" s="278">
        <v>151.407</v>
      </c>
      <c r="G33" s="278">
        <v>16.428</v>
      </c>
      <c r="H33" s="278">
        <v>12.591</v>
      </c>
      <c r="I33" s="1056">
        <v>275.1</v>
      </c>
    </row>
    <row r="34" spans="1:9" ht="15.75">
      <c r="A34" s="1056"/>
      <c r="B34" s="278" t="s">
        <v>599</v>
      </c>
      <c r="C34" s="278">
        <v>15.085</v>
      </c>
      <c r="D34" s="278">
        <v>77.312</v>
      </c>
      <c r="E34" s="278">
        <v>92.397</v>
      </c>
      <c r="F34" s="278">
        <v>154.979</v>
      </c>
      <c r="G34" s="278">
        <v>16.197</v>
      </c>
      <c r="H34" s="278">
        <v>11.092</v>
      </c>
      <c r="I34" s="1056">
        <v>274.665</v>
      </c>
    </row>
    <row r="35" spans="1:9" ht="15.75">
      <c r="A35" s="1056"/>
      <c r="B35" s="278" t="s">
        <v>600</v>
      </c>
      <c r="C35" s="278">
        <v>16.277</v>
      </c>
      <c r="D35" s="278">
        <v>78.429</v>
      </c>
      <c r="E35" s="278">
        <v>94.706</v>
      </c>
      <c r="F35" s="278">
        <v>154.991</v>
      </c>
      <c r="G35" s="278">
        <v>16.132</v>
      </c>
      <c r="H35" s="278">
        <v>9.077</v>
      </c>
      <c r="I35" s="1056">
        <v>274.906</v>
      </c>
    </row>
    <row r="36" spans="1:9" ht="15.75">
      <c r="A36" s="1056"/>
      <c r="B36" s="278" t="s">
        <v>601</v>
      </c>
      <c r="C36" s="278">
        <v>9.654</v>
      </c>
      <c r="D36" s="278">
        <v>78.429</v>
      </c>
      <c r="E36" s="278">
        <v>88.083</v>
      </c>
      <c r="F36" s="278">
        <v>156.824</v>
      </c>
      <c r="G36" s="278">
        <v>16.121</v>
      </c>
      <c r="H36" s="278">
        <v>10.278</v>
      </c>
      <c r="I36" s="1056">
        <v>271.30600000000004</v>
      </c>
    </row>
    <row r="37" spans="1:9" ht="15.75">
      <c r="A37" s="1056"/>
      <c r="B37" s="278" t="s">
        <v>590</v>
      </c>
      <c r="C37" s="278">
        <v>17.916</v>
      </c>
      <c r="D37" s="278">
        <v>68.327</v>
      </c>
      <c r="E37" s="278">
        <v>86.243</v>
      </c>
      <c r="F37" s="278">
        <v>157.085</v>
      </c>
      <c r="G37" s="278">
        <v>16.356</v>
      </c>
      <c r="H37" s="278">
        <v>10.084</v>
      </c>
      <c r="I37" s="1056">
        <v>269.76800000000003</v>
      </c>
    </row>
    <row r="38" spans="1:9" ht="12.75">
      <c r="A38" s="126"/>
      <c r="B38" s="126"/>
      <c r="C38" s="126"/>
      <c r="D38" s="126"/>
      <c r="E38" s="126"/>
      <c r="F38" s="126"/>
      <c r="G38" s="126"/>
      <c r="H38" s="126"/>
      <c r="I38" s="126"/>
    </row>
    <row r="39" spans="1:9" ht="15.75">
      <c r="A39" s="492">
        <v>2006</v>
      </c>
      <c r="B39" s="268" t="s">
        <v>591</v>
      </c>
      <c r="C39" s="152">
        <v>19.757</v>
      </c>
      <c r="D39" s="152">
        <v>69.984</v>
      </c>
      <c r="E39" s="152">
        <v>89.741</v>
      </c>
      <c r="F39" s="152">
        <v>157.065</v>
      </c>
      <c r="G39" s="152">
        <v>16.116</v>
      </c>
      <c r="H39" s="152">
        <v>10.751</v>
      </c>
      <c r="I39" s="304">
        <v>273.67299999999994</v>
      </c>
    </row>
    <row r="40" spans="1:9" ht="15.75">
      <c r="A40" s="126"/>
      <c r="B40" s="268" t="s">
        <v>592</v>
      </c>
      <c r="C40" s="152">
        <v>21.589</v>
      </c>
      <c r="D40" s="152">
        <v>69.984</v>
      </c>
      <c r="E40" s="152">
        <v>91.573</v>
      </c>
      <c r="F40" s="152">
        <v>155.547</v>
      </c>
      <c r="G40" s="152">
        <v>15.905</v>
      </c>
      <c r="H40" s="152">
        <v>11.313</v>
      </c>
      <c r="I40" s="304">
        <v>274.33799999999997</v>
      </c>
    </row>
    <row r="41" spans="1:9" ht="15.75">
      <c r="A41" s="126"/>
      <c r="B41" s="268" t="s">
        <v>593</v>
      </c>
      <c r="C41" s="152">
        <v>50.659</v>
      </c>
      <c r="D41" s="152">
        <v>39.848</v>
      </c>
      <c r="E41" s="152">
        <v>90.507</v>
      </c>
      <c r="F41" s="152">
        <v>155.961</v>
      </c>
      <c r="G41" s="152">
        <v>15.715</v>
      </c>
      <c r="H41" s="152">
        <v>16.182</v>
      </c>
      <c r="I41" s="304">
        <v>278.365</v>
      </c>
    </row>
    <row r="42" spans="1:9" ht="15.75">
      <c r="A42" s="126"/>
      <c r="B42" s="268" t="s">
        <v>594</v>
      </c>
      <c r="C42" s="152">
        <v>96.568</v>
      </c>
      <c r="D42" s="189" t="s">
        <v>608</v>
      </c>
      <c r="E42" s="152">
        <v>96.568</v>
      </c>
      <c r="F42" s="152">
        <v>156.01</v>
      </c>
      <c r="G42" s="152">
        <v>15.492</v>
      </c>
      <c r="H42" s="152">
        <v>9.943</v>
      </c>
      <c r="I42" s="304">
        <v>278.013</v>
      </c>
    </row>
    <row r="43" spans="1:9" ht="15.75">
      <c r="A43" s="126"/>
      <c r="B43" s="268" t="s">
        <v>595</v>
      </c>
      <c r="C43" s="152">
        <v>98.013</v>
      </c>
      <c r="D43" s="189" t="s">
        <v>608</v>
      </c>
      <c r="E43" s="152">
        <v>98.013</v>
      </c>
      <c r="F43" s="152">
        <v>156.56</v>
      </c>
      <c r="G43" s="152">
        <v>17.886</v>
      </c>
      <c r="H43" s="152">
        <v>9.304</v>
      </c>
      <c r="I43" s="304">
        <v>281.763</v>
      </c>
    </row>
    <row r="44" spans="1:9" ht="15.75">
      <c r="A44" s="1061"/>
      <c r="B44" s="1061"/>
      <c r="C44" s="1059"/>
      <c r="D44" s="1059"/>
      <c r="E44" s="1059"/>
      <c r="F44" s="1059"/>
      <c r="G44" s="1059"/>
      <c r="H44" s="1059"/>
      <c r="I44" s="138"/>
    </row>
    <row r="45" spans="1:9" ht="18.75">
      <c r="A45" s="1062"/>
      <c r="B45" s="1062"/>
      <c r="C45" s="1062"/>
      <c r="D45" s="1062"/>
      <c r="E45" s="1062" t="s">
        <v>973</v>
      </c>
      <c r="F45" s="1062"/>
      <c r="G45" s="1062"/>
      <c r="H45" s="133"/>
      <c r="I45" s="1062"/>
    </row>
    <row r="46" spans="1:9" ht="18.75">
      <c r="A46" s="1062"/>
      <c r="B46" s="1062"/>
      <c r="C46" s="1062"/>
      <c r="D46" s="1064" t="s">
        <v>775</v>
      </c>
      <c r="E46" s="1064" t="s">
        <v>518</v>
      </c>
      <c r="F46" s="1064" t="s">
        <v>824</v>
      </c>
      <c r="G46" s="1064" t="s">
        <v>519</v>
      </c>
      <c r="H46" s="126"/>
      <c r="I46" s="1064" t="s">
        <v>836</v>
      </c>
    </row>
    <row r="47" spans="1:9" ht="18.75">
      <c r="A47" s="1042" t="s">
        <v>991</v>
      </c>
      <c r="B47" s="1042"/>
      <c r="C47" s="1042"/>
      <c r="D47" s="1043" t="s">
        <v>613</v>
      </c>
      <c r="E47" s="1043" t="s">
        <v>972</v>
      </c>
      <c r="F47" s="1043" t="s">
        <v>8</v>
      </c>
      <c r="G47" s="1043" t="s">
        <v>885</v>
      </c>
      <c r="H47" s="133"/>
      <c r="I47" s="1043" t="s">
        <v>473</v>
      </c>
    </row>
    <row r="48" spans="1:9" ht="15.75">
      <c r="A48" s="131" t="s">
        <v>853</v>
      </c>
      <c r="B48" s="153"/>
      <c r="C48" s="131"/>
      <c r="D48" s="770">
        <v>46.358</v>
      </c>
      <c r="E48" s="770">
        <v>35.57</v>
      </c>
      <c r="F48" s="189" t="s">
        <v>608</v>
      </c>
      <c r="G48" s="770">
        <v>1.611</v>
      </c>
      <c r="H48" s="126"/>
      <c r="I48" s="1049">
        <v>83.539</v>
      </c>
    </row>
    <row r="49" spans="1:9" ht="15.75">
      <c r="A49" s="131" t="s">
        <v>854</v>
      </c>
      <c r="B49" s="153"/>
      <c r="C49" s="1106"/>
      <c r="D49" s="770">
        <v>60.434000000000005</v>
      </c>
      <c r="E49" s="770">
        <v>40.32</v>
      </c>
      <c r="F49" s="189" t="s">
        <v>608</v>
      </c>
      <c r="G49" s="770">
        <v>1.132</v>
      </c>
      <c r="H49" s="126"/>
      <c r="I49" s="374">
        <v>101.88600000000001</v>
      </c>
    </row>
    <row r="50" spans="1:9" ht="15.75">
      <c r="A50" s="1106" t="s">
        <v>855</v>
      </c>
      <c r="B50" s="153"/>
      <c r="C50" s="1001"/>
      <c r="D50" s="770">
        <v>69.474</v>
      </c>
      <c r="E50" s="770">
        <v>45.786</v>
      </c>
      <c r="F50" s="189" t="s">
        <v>608</v>
      </c>
      <c r="G50" s="770">
        <v>1.62</v>
      </c>
      <c r="H50" s="126"/>
      <c r="I50" s="1049">
        <v>116.88</v>
      </c>
    </row>
    <row r="51" spans="1:9" ht="15.75">
      <c r="A51" s="1107">
        <v>1998</v>
      </c>
      <c r="B51" s="153"/>
      <c r="C51" s="1001"/>
      <c r="D51" s="770">
        <v>87.6</v>
      </c>
      <c r="E51" s="770">
        <v>49.5</v>
      </c>
      <c r="F51" s="189" t="s">
        <v>608</v>
      </c>
      <c r="G51" s="770">
        <v>1.8</v>
      </c>
      <c r="H51" s="126"/>
      <c r="I51" s="1049">
        <v>138.9</v>
      </c>
    </row>
    <row r="52" spans="1:9" ht="15.75">
      <c r="A52" s="1107">
        <v>1999</v>
      </c>
      <c r="B52" s="153"/>
      <c r="C52" s="1001"/>
      <c r="D52" s="770">
        <v>100.861</v>
      </c>
      <c r="E52" s="770">
        <v>48.888</v>
      </c>
      <c r="F52" s="189" t="s">
        <v>608</v>
      </c>
      <c r="G52" s="770">
        <v>1.9609999999999999</v>
      </c>
      <c r="H52" s="126"/>
      <c r="I52" s="1049">
        <v>151.71</v>
      </c>
    </row>
    <row r="53" spans="1:9" ht="15.75">
      <c r="A53" s="1107">
        <v>2000</v>
      </c>
      <c r="B53" s="126"/>
      <c r="C53" s="126"/>
      <c r="D53" s="157">
        <v>105.806</v>
      </c>
      <c r="E53" s="157">
        <v>48.793</v>
      </c>
      <c r="F53" s="189" t="s">
        <v>608</v>
      </c>
      <c r="G53" s="157">
        <v>2.343</v>
      </c>
      <c r="H53" s="126"/>
      <c r="I53" s="1018">
        <v>156.94199999999998</v>
      </c>
    </row>
    <row r="54" spans="1:9" ht="15.75">
      <c r="A54" s="1107">
        <v>2001</v>
      </c>
      <c r="B54" s="153"/>
      <c r="C54" s="126"/>
      <c r="D54" s="157">
        <v>121.619</v>
      </c>
      <c r="E54" s="157">
        <v>54.579</v>
      </c>
      <c r="F54" s="189" t="s">
        <v>608</v>
      </c>
      <c r="G54" s="157">
        <v>4.906000000000001</v>
      </c>
      <c r="H54" s="126"/>
      <c r="I54" s="1018">
        <v>181.104</v>
      </c>
    </row>
    <row r="55" spans="1:9" ht="15.75">
      <c r="A55" s="1107">
        <v>2002</v>
      </c>
      <c r="B55" s="153"/>
      <c r="C55" s="126"/>
      <c r="D55" s="188">
        <v>134.68699999999998</v>
      </c>
      <c r="E55" s="188">
        <v>58.882</v>
      </c>
      <c r="F55" s="190" t="s">
        <v>608</v>
      </c>
      <c r="G55" s="188">
        <v>6.166</v>
      </c>
      <c r="H55" s="126"/>
      <c r="I55" s="1014">
        <v>199.735</v>
      </c>
    </row>
    <row r="56" spans="1:9" ht="15.75">
      <c r="A56" s="1108">
        <v>2003</v>
      </c>
      <c r="B56" s="133"/>
      <c r="C56" s="133"/>
      <c r="D56" s="193">
        <v>150.296</v>
      </c>
      <c r="E56" s="193">
        <v>67.33800000000001</v>
      </c>
      <c r="F56" s="1051" t="s">
        <v>608</v>
      </c>
      <c r="G56" s="193">
        <v>6.4319999999999995</v>
      </c>
      <c r="H56" s="133"/>
      <c r="I56" s="1070">
        <v>224.066</v>
      </c>
    </row>
    <row r="57" spans="1:9" ht="15.75">
      <c r="A57" s="153"/>
      <c r="B57" s="153"/>
      <c r="C57" s="153"/>
      <c r="D57" s="1049"/>
      <c r="E57" s="1049"/>
      <c r="F57" s="1049" t="s">
        <v>963</v>
      </c>
      <c r="G57" s="1049"/>
      <c r="H57" s="1049"/>
      <c r="I57" s="1049"/>
    </row>
    <row r="58" spans="1:9" ht="15.75">
      <c r="A58" s="153"/>
      <c r="B58" s="153"/>
      <c r="C58" s="153"/>
      <c r="D58" s="1049" t="s">
        <v>520</v>
      </c>
      <c r="E58" s="1049" t="s">
        <v>969</v>
      </c>
      <c r="F58" s="1049" t="s">
        <v>937</v>
      </c>
      <c r="G58" s="1049" t="s">
        <v>660</v>
      </c>
      <c r="H58" s="1049"/>
      <c r="I58" s="1049" t="s">
        <v>836</v>
      </c>
    </row>
    <row r="59" spans="1:9" ht="15.75">
      <c r="A59" s="1105" t="s">
        <v>840</v>
      </c>
      <c r="B59" s="159"/>
      <c r="C59" s="159"/>
      <c r="D59" s="1054" t="s">
        <v>170</v>
      </c>
      <c r="E59" s="1054" t="s">
        <v>967</v>
      </c>
      <c r="F59" s="1054" t="s">
        <v>972</v>
      </c>
      <c r="G59" s="1054" t="s">
        <v>885</v>
      </c>
      <c r="H59" s="1054"/>
      <c r="I59" s="1054" t="s">
        <v>473</v>
      </c>
    </row>
    <row r="60" spans="1:9" ht="15.75">
      <c r="A60" s="1044">
        <v>2004</v>
      </c>
      <c r="B60" s="153" t="s">
        <v>593</v>
      </c>
      <c r="C60" s="153"/>
      <c r="D60" s="770" t="s">
        <v>608</v>
      </c>
      <c r="E60" s="153">
        <v>150.412</v>
      </c>
      <c r="F60" s="153">
        <v>68.508</v>
      </c>
      <c r="G60" s="153">
        <v>8.498000000000001</v>
      </c>
      <c r="H60" s="153"/>
      <c r="I60" s="131">
        <v>227.418</v>
      </c>
    </row>
    <row r="61" spans="1:9" ht="15.75">
      <c r="A61" s="153"/>
      <c r="B61" s="153" t="s">
        <v>596</v>
      </c>
      <c r="C61" s="153"/>
      <c r="D61" s="153">
        <v>2.123</v>
      </c>
      <c r="E61" s="153">
        <v>157.538</v>
      </c>
      <c r="F61" s="153">
        <v>71.152</v>
      </c>
      <c r="G61" s="153">
        <v>6.178</v>
      </c>
      <c r="H61" s="153"/>
      <c r="I61" s="131">
        <v>236.99099999999999</v>
      </c>
    </row>
    <row r="62" spans="1:9" ht="15.75">
      <c r="A62" s="153"/>
      <c r="B62" s="153" t="s">
        <v>599</v>
      </c>
      <c r="C62" s="153"/>
      <c r="D62" s="153">
        <v>3.625</v>
      </c>
      <c r="E62" s="153">
        <v>164.875</v>
      </c>
      <c r="F62" s="153">
        <v>73.919</v>
      </c>
      <c r="G62" s="153">
        <v>7.888999999999999</v>
      </c>
      <c r="H62" s="153"/>
      <c r="I62" s="131">
        <v>250.308</v>
      </c>
    </row>
    <row r="63" spans="1:9" ht="15.75">
      <c r="A63" s="278"/>
      <c r="B63" s="278" t="s">
        <v>590</v>
      </c>
      <c r="C63" s="278"/>
      <c r="D63" s="1057" t="s">
        <v>608</v>
      </c>
      <c r="E63" s="278">
        <v>171.868</v>
      </c>
      <c r="F63" s="278">
        <v>74.54</v>
      </c>
      <c r="G63" s="278">
        <v>7.569</v>
      </c>
      <c r="H63" s="278"/>
      <c r="I63" s="1056">
        <v>253.977</v>
      </c>
    </row>
    <row r="64" spans="1:9" ht="15.75">
      <c r="A64" s="278"/>
      <c r="B64" s="278"/>
      <c r="C64" s="278"/>
      <c r="D64" s="1057"/>
      <c r="E64" s="278"/>
      <c r="F64" s="278"/>
      <c r="G64" s="278"/>
      <c r="H64" s="278"/>
      <c r="I64" s="1056"/>
    </row>
    <row r="65" spans="1:9" ht="15.75">
      <c r="A65" s="1044">
        <v>2005</v>
      </c>
      <c r="B65" s="153" t="s">
        <v>591</v>
      </c>
      <c r="C65" s="278"/>
      <c r="D65" s="1057">
        <v>3.481</v>
      </c>
      <c r="E65" s="278">
        <v>174.124</v>
      </c>
      <c r="F65" s="278">
        <v>75.343</v>
      </c>
      <c r="G65" s="278">
        <v>7.768</v>
      </c>
      <c r="H65" s="278"/>
      <c r="I65" s="1056">
        <v>260.716</v>
      </c>
    </row>
    <row r="66" spans="1:9" ht="15.75">
      <c r="A66" s="278"/>
      <c r="B66" s="153" t="s">
        <v>592</v>
      </c>
      <c r="C66" s="278"/>
      <c r="D66" s="1057">
        <v>0.826</v>
      </c>
      <c r="E66" s="278">
        <v>176.248</v>
      </c>
      <c r="F66" s="278">
        <v>73.869</v>
      </c>
      <c r="G66" s="278">
        <v>7.507</v>
      </c>
      <c r="H66" s="278"/>
      <c r="I66" s="1056">
        <v>258.45</v>
      </c>
    </row>
    <row r="67" spans="1:9" ht="15.75">
      <c r="A67" s="278"/>
      <c r="B67" s="153" t="s">
        <v>593</v>
      </c>
      <c r="C67" s="278"/>
      <c r="D67" s="1057">
        <v>1.276</v>
      </c>
      <c r="E67" s="278">
        <v>179.187</v>
      </c>
      <c r="F67" s="278">
        <v>71.97</v>
      </c>
      <c r="G67" s="278">
        <v>9.921</v>
      </c>
      <c r="H67" s="278"/>
      <c r="I67" s="1056">
        <v>262.35400000000004</v>
      </c>
    </row>
    <row r="68" spans="1:9" ht="15.75">
      <c r="A68" s="278"/>
      <c r="B68" s="153" t="s">
        <v>594</v>
      </c>
      <c r="C68" s="278"/>
      <c r="D68" s="1057" t="s">
        <v>608</v>
      </c>
      <c r="E68" s="278">
        <v>178.193</v>
      </c>
      <c r="F68" s="278">
        <v>72.083</v>
      </c>
      <c r="G68" s="278">
        <v>12.091000000000001</v>
      </c>
      <c r="H68" s="278"/>
      <c r="I68" s="1056">
        <v>262.367</v>
      </c>
    </row>
    <row r="69" spans="1:9" ht="15.75">
      <c r="A69" s="278"/>
      <c r="B69" s="153" t="s">
        <v>595</v>
      </c>
      <c r="C69" s="278"/>
      <c r="D69" s="1057">
        <v>0.736</v>
      </c>
      <c r="E69" s="278">
        <v>172.974</v>
      </c>
      <c r="F69" s="278">
        <v>80.157</v>
      </c>
      <c r="G69" s="278">
        <v>12.326</v>
      </c>
      <c r="H69" s="278"/>
      <c r="I69" s="1056">
        <v>266.193</v>
      </c>
    </row>
    <row r="70" spans="1:9" ht="15.75">
      <c r="A70" s="278"/>
      <c r="B70" s="153" t="s">
        <v>596</v>
      </c>
      <c r="C70" s="278"/>
      <c r="D70" s="1057">
        <v>0.478</v>
      </c>
      <c r="E70" s="278">
        <v>175.565</v>
      </c>
      <c r="F70" s="278">
        <v>79.989</v>
      </c>
      <c r="G70" s="278">
        <v>12.826</v>
      </c>
      <c r="H70" s="278"/>
      <c r="I70" s="1056">
        <v>268.85800000000006</v>
      </c>
    </row>
    <row r="71" spans="1:9" ht="15.75">
      <c r="A71" s="278"/>
      <c r="B71" s="153" t="s">
        <v>597</v>
      </c>
      <c r="C71" s="278"/>
      <c r="D71" s="1057">
        <v>0.824</v>
      </c>
      <c r="E71" s="278">
        <v>178.735</v>
      </c>
      <c r="F71" s="278">
        <v>79.517</v>
      </c>
      <c r="G71" s="278">
        <v>12.462</v>
      </c>
      <c r="H71" s="278"/>
      <c r="I71" s="1056">
        <v>271.538</v>
      </c>
    </row>
    <row r="72" spans="1:9" ht="15.75">
      <c r="A72" s="278"/>
      <c r="B72" s="153" t="s">
        <v>598</v>
      </c>
      <c r="C72" s="278"/>
      <c r="D72" s="1057">
        <v>0.096</v>
      </c>
      <c r="E72" s="278">
        <v>185.232</v>
      </c>
      <c r="F72" s="278">
        <v>79.276</v>
      </c>
      <c r="G72" s="278">
        <v>10.496</v>
      </c>
      <c r="H72" s="278"/>
      <c r="I72" s="1056">
        <v>275.1</v>
      </c>
    </row>
    <row r="73" spans="1:9" ht="15.75">
      <c r="A73" s="278"/>
      <c r="B73" s="278" t="s">
        <v>599</v>
      </c>
      <c r="C73" s="278"/>
      <c r="D73" s="1057" t="s">
        <v>608</v>
      </c>
      <c r="E73" s="278">
        <v>184.415</v>
      </c>
      <c r="F73" s="278">
        <v>80.001</v>
      </c>
      <c r="G73" s="278">
        <v>10.248999999999999</v>
      </c>
      <c r="H73" s="278"/>
      <c r="I73" s="1056">
        <v>274.665</v>
      </c>
    </row>
    <row r="74" spans="1:9" ht="15.75">
      <c r="A74" s="278"/>
      <c r="B74" s="278" t="s">
        <v>600</v>
      </c>
      <c r="C74" s="278"/>
      <c r="D74" s="1057" t="s">
        <v>608</v>
      </c>
      <c r="E74" s="278">
        <v>185.666</v>
      </c>
      <c r="F74" s="278">
        <v>79.809</v>
      </c>
      <c r="G74" s="278">
        <v>9.431000000000001</v>
      </c>
      <c r="H74" s="278"/>
      <c r="I74" s="1056">
        <v>274.906</v>
      </c>
    </row>
    <row r="75" spans="1:9" ht="15.75">
      <c r="A75" s="278"/>
      <c r="B75" s="278" t="s">
        <v>601</v>
      </c>
      <c r="C75" s="278"/>
      <c r="D75" s="1057" t="s">
        <v>608</v>
      </c>
      <c r="E75" s="278">
        <v>177.889</v>
      </c>
      <c r="F75" s="278">
        <v>81.282</v>
      </c>
      <c r="G75" s="278">
        <v>12.135</v>
      </c>
      <c r="H75" s="278"/>
      <c r="I75" s="1056">
        <v>271.306</v>
      </c>
    </row>
    <row r="76" spans="1:9" ht="15.75">
      <c r="A76" s="278"/>
      <c r="B76" s="278" t="s">
        <v>590</v>
      </c>
      <c r="C76" s="278"/>
      <c r="D76" s="1057" t="s">
        <v>608</v>
      </c>
      <c r="E76" s="278">
        <v>180.933</v>
      </c>
      <c r="F76" s="278">
        <v>81.246</v>
      </c>
      <c r="G76" s="278">
        <v>7.589</v>
      </c>
      <c r="H76" s="278"/>
      <c r="I76" s="1056">
        <v>269.768</v>
      </c>
    </row>
    <row r="77" spans="1:9" ht="12.75">
      <c r="A77" s="130"/>
      <c r="B77" s="130"/>
      <c r="C77" s="130"/>
      <c r="D77" s="130"/>
      <c r="E77" s="130"/>
      <c r="F77" s="130"/>
      <c r="G77" s="130"/>
      <c r="H77" s="130"/>
      <c r="I77" s="130"/>
    </row>
    <row r="78" spans="1:9" ht="15.75">
      <c r="A78" s="492">
        <v>2006</v>
      </c>
      <c r="B78" s="278" t="s">
        <v>591</v>
      </c>
      <c r="C78" s="130"/>
      <c r="D78" s="154">
        <v>1.519</v>
      </c>
      <c r="E78" s="154">
        <v>182.208</v>
      </c>
      <c r="F78" s="154">
        <v>82.008</v>
      </c>
      <c r="G78" s="154">
        <v>7.938</v>
      </c>
      <c r="H78" s="154"/>
      <c r="I78" s="303">
        <v>273.673</v>
      </c>
    </row>
    <row r="79" spans="1:9" ht="15.75">
      <c r="A79" s="130"/>
      <c r="B79" s="278" t="s">
        <v>592</v>
      </c>
      <c r="C79" s="130"/>
      <c r="D79" s="1057" t="s">
        <v>608</v>
      </c>
      <c r="E79" s="154">
        <v>183.57899999999998</v>
      </c>
      <c r="F79" s="154">
        <v>82.342</v>
      </c>
      <c r="G79" s="154">
        <v>8.417</v>
      </c>
      <c r="H79" s="154"/>
      <c r="I79" s="303">
        <v>274.33799999999997</v>
      </c>
    </row>
    <row r="80" spans="1:9" ht="15.75">
      <c r="A80" s="130"/>
      <c r="B80" s="278" t="s">
        <v>593</v>
      </c>
      <c r="C80" s="130"/>
      <c r="D80" s="1057" t="s">
        <v>608</v>
      </c>
      <c r="E80" s="154">
        <v>187.369</v>
      </c>
      <c r="F80" s="154">
        <v>83.025</v>
      </c>
      <c r="G80" s="154">
        <v>7.971</v>
      </c>
      <c r="H80" s="154"/>
      <c r="I80" s="303">
        <v>278.365</v>
      </c>
    </row>
    <row r="81" spans="1:9" ht="15.75">
      <c r="A81" s="130"/>
      <c r="B81" s="268" t="s">
        <v>594</v>
      </c>
      <c r="C81" s="130"/>
      <c r="D81" s="1057" t="s">
        <v>608</v>
      </c>
      <c r="E81" s="154">
        <v>185.437</v>
      </c>
      <c r="F81" s="154">
        <v>82.586</v>
      </c>
      <c r="G81" s="154">
        <v>9.99</v>
      </c>
      <c r="H81" s="154"/>
      <c r="I81" s="303">
        <v>278.01300000000003</v>
      </c>
    </row>
    <row r="82" spans="1:9" ht="15.75">
      <c r="A82" s="126"/>
      <c r="B82" s="268" t="s">
        <v>595</v>
      </c>
      <c r="C82" s="126"/>
      <c r="D82" s="1057" t="s">
        <v>608</v>
      </c>
      <c r="E82" s="152">
        <v>187.73</v>
      </c>
      <c r="F82" s="152">
        <v>84.367</v>
      </c>
      <c r="G82" s="152">
        <v>9.666</v>
      </c>
      <c r="H82" s="152"/>
      <c r="I82" s="304">
        <v>281.763</v>
      </c>
    </row>
    <row r="83" spans="1:9" ht="15.75">
      <c r="A83" s="1109" t="s">
        <v>905</v>
      </c>
      <c r="B83" s="1110" t="s">
        <v>521</v>
      </c>
      <c r="C83" s="1110"/>
      <c r="D83" s="1110"/>
      <c r="E83" s="1110"/>
      <c r="F83" s="1110"/>
      <c r="G83" s="1110"/>
      <c r="H83" s="1110"/>
      <c r="I83" s="1110"/>
    </row>
    <row r="84" spans="1:9" ht="15.75">
      <c r="A84" s="994"/>
      <c r="B84" s="278" t="s">
        <v>522</v>
      </c>
      <c r="C84" s="278"/>
      <c r="D84" s="1111"/>
      <c r="E84" s="1111"/>
      <c r="F84" s="1111"/>
      <c r="G84" s="1111"/>
      <c r="H84" s="1111"/>
      <c r="I84" s="278"/>
    </row>
    <row r="85" spans="1:9" ht="15.75">
      <c r="A85" s="153" t="s">
        <v>863</v>
      </c>
      <c r="B85" s="1112" t="s">
        <v>523</v>
      </c>
      <c r="C85" s="153"/>
      <c r="D85" s="153"/>
      <c r="E85" s="153"/>
      <c r="F85" s="153"/>
      <c r="G85" s="153"/>
      <c r="H85" s="153"/>
      <c r="I85" s="153"/>
    </row>
  </sheetData>
  <printOptions/>
  <pageMargins left="0.75" right="0.75" top="1" bottom="1" header="0.5" footer="0.5"/>
  <pageSetup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1:X56"/>
  <sheetViews>
    <sheetView workbookViewId="0" topLeftCell="A1">
      <selection activeCell="A1" sqref="A1"/>
    </sheetView>
  </sheetViews>
  <sheetFormatPr defaultColWidth="9.140625" defaultRowHeight="12.75"/>
  <cols>
    <col min="1" max="1" width="57.8515625" style="0" customWidth="1"/>
    <col min="3" max="3" width="12.00390625" style="0" customWidth="1"/>
    <col min="4" max="4" width="11.7109375" style="0" customWidth="1"/>
    <col min="5" max="5" width="12.00390625" style="0" customWidth="1"/>
    <col min="6" max="6" width="12.57421875" style="0" customWidth="1"/>
    <col min="7" max="7" width="2.7109375" style="0" customWidth="1"/>
    <col min="8" max="8" width="11.57421875" style="0" customWidth="1"/>
    <col min="9" max="9" width="12.7109375" style="0" customWidth="1"/>
    <col min="10" max="10" width="11.00390625" style="0" customWidth="1"/>
    <col min="11" max="11" width="12.57421875" style="0" customWidth="1"/>
    <col min="12" max="12" width="12.140625" style="0" customWidth="1"/>
    <col min="13" max="13" width="11.8515625" style="0" customWidth="1"/>
    <col min="14" max="14" width="12.00390625" style="0" customWidth="1"/>
    <col min="15" max="15" width="12.28125" style="0" customWidth="1"/>
    <col min="16" max="16" width="12.00390625" style="0" customWidth="1"/>
    <col min="17" max="17" width="12.140625" style="0" customWidth="1"/>
    <col min="18" max="18" width="12.28125" style="0" customWidth="1"/>
    <col min="19" max="19" width="13.8515625" style="0" customWidth="1"/>
    <col min="20" max="20" width="2.7109375" style="0" customWidth="1"/>
    <col min="21" max="21" width="12.7109375" style="0" customWidth="1"/>
    <col min="22" max="22" width="11.57421875" style="0" customWidth="1"/>
    <col min="23" max="23" width="11.7109375" style="0" customWidth="1"/>
    <col min="24" max="24" width="12.57421875" style="0" customWidth="1"/>
  </cols>
  <sheetData>
    <row r="1" spans="1:2" ht="18.75">
      <c r="A1" s="64" t="s">
        <v>695</v>
      </c>
      <c r="B1" s="65"/>
    </row>
    <row r="2" spans="1:2" ht="12.75">
      <c r="A2" s="65"/>
      <c r="B2" s="65"/>
    </row>
    <row r="3" spans="1:2" ht="18.75">
      <c r="A3" s="66" t="s">
        <v>696</v>
      </c>
      <c r="B3" s="65"/>
    </row>
    <row r="4" spans="1:24" ht="15.75">
      <c r="A4" s="67" t="s">
        <v>588</v>
      </c>
      <c r="B4" s="68"/>
      <c r="E4" s="69"/>
      <c r="G4" s="69"/>
      <c r="H4" s="69"/>
      <c r="I4" s="69"/>
      <c r="J4" s="69"/>
      <c r="K4" s="69"/>
      <c r="L4" s="69"/>
      <c r="M4" s="69"/>
      <c r="N4" s="69"/>
      <c r="O4" s="69"/>
      <c r="P4" s="70"/>
      <c r="Q4" s="70"/>
      <c r="R4" s="70"/>
      <c r="T4" s="69"/>
      <c r="U4" s="69"/>
      <c r="W4" s="69"/>
      <c r="X4" s="69"/>
    </row>
    <row r="5" spans="1:24" ht="20.25">
      <c r="A5" s="71"/>
      <c r="B5" s="72"/>
      <c r="C5" s="72">
        <v>2001</v>
      </c>
      <c r="D5" s="72">
        <v>2002</v>
      </c>
      <c r="E5" s="73">
        <v>2003</v>
      </c>
      <c r="F5" s="72">
        <v>2004</v>
      </c>
      <c r="H5" s="74"/>
      <c r="I5" s="75"/>
      <c r="J5" s="69"/>
      <c r="K5" s="76"/>
      <c r="L5" s="69"/>
      <c r="M5" s="77">
        <v>2005</v>
      </c>
      <c r="N5" s="74"/>
      <c r="O5" s="75"/>
      <c r="P5" s="75"/>
      <c r="Q5" s="75"/>
      <c r="R5" s="75"/>
      <c r="S5" s="75"/>
      <c r="T5" s="73"/>
      <c r="U5" s="78">
        <v>2006</v>
      </c>
      <c r="V5" s="75"/>
      <c r="W5" s="69"/>
      <c r="X5" s="76"/>
    </row>
    <row r="6" spans="1:24" ht="20.25">
      <c r="A6" s="79"/>
      <c r="B6" s="76"/>
      <c r="C6" s="76" t="s">
        <v>590</v>
      </c>
      <c r="D6" s="76" t="s">
        <v>590</v>
      </c>
      <c r="E6" s="76" t="s">
        <v>590</v>
      </c>
      <c r="F6" s="76" t="s">
        <v>590</v>
      </c>
      <c r="G6" s="69"/>
      <c r="H6" s="76" t="s">
        <v>591</v>
      </c>
      <c r="I6" s="76" t="s">
        <v>592</v>
      </c>
      <c r="J6" s="76" t="s">
        <v>593</v>
      </c>
      <c r="K6" s="76" t="s">
        <v>594</v>
      </c>
      <c r="L6" s="76" t="s">
        <v>595</v>
      </c>
      <c r="M6" s="76" t="s">
        <v>596</v>
      </c>
      <c r="N6" s="76" t="s">
        <v>597</v>
      </c>
      <c r="O6" s="76" t="s">
        <v>598</v>
      </c>
      <c r="P6" s="76" t="s">
        <v>599</v>
      </c>
      <c r="Q6" s="76" t="s">
        <v>600</v>
      </c>
      <c r="R6" s="76" t="s">
        <v>601</v>
      </c>
      <c r="S6" s="76" t="s">
        <v>590</v>
      </c>
      <c r="T6" s="76"/>
      <c r="U6" s="80" t="s">
        <v>591</v>
      </c>
      <c r="V6" s="76" t="s">
        <v>592</v>
      </c>
      <c r="W6" s="76" t="s">
        <v>593</v>
      </c>
      <c r="X6" s="76" t="s">
        <v>594</v>
      </c>
    </row>
    <row r="7" spans="1:24" ht="20.25">
      <c r="A7" s="81" t="s">
        <v>697</v>
      </c>
      <c r="B7" s="82"/>
      <c r="C7" s="82">
        <v>43042.748</v>
      </c>
      <c r="D7" s="82">
        <v>31143.305141999997</v>
      </c>
      <c r="E7" s="82">
        <v>25060.158999999996</v>
      </c>
      <c r="F7" s="83">
        <v>25332.83</v>
      </c>
      <c r="H7" s="82">
        <v>27541.585</v>
      </c>
      <c r="I7" s="84">
        <v>27818.309000000005</v>
      </c>
      <c r="J7" s="84">
        <v>28963.37</v>
      </c>
      <c r="K7" s="84">
        <v>28201.318</v>
      </c>
      <c r="L7" s="84">
        <v>33344.502</v>
      </c>
      <c r="M7" s="84">
        <v>33179.697</v>
      </c>
      <c r="N7" s="84">
        <v>34944.05699999999</v>
      </c>
      <c r="O7" s="84">
        <v>35447.18200000001</v>
      </c>
      <c r="P7" s="82">
        <v>34711.938463</v>
      </c>
      <c r="Q7" s="82">
        <v>36219.324059</v>
      </c>
      <c r="R7" s="84">
        <v>36377.78067600001</v>
      </c>
      <c r="S7" s="82">
        <v>35745.460106000006</v>
      </c>
      <c r="T7" s="82"/>
      <c r="U7" s="82">
        <v>36255.391458000006</v>
      </c>
      <c r="V7" s="84">
        <v>37185.935694</v>
      </c>
      <c r="W7" s="82">
        <v>36578.856559</v>
      </c>
      <c r="X7" s="84">
        <v>38037.966</v>
      </c>
    </row>
    <row r="8" spans="1:24" ht="18.75">
      <c r="A8" s="85" t="s">
        <v>698</v>
      </c>
      <c r="B8" s="82"/>
      <c r="C8" s="82">
        <v>43410.397</v>
      </c>
      <c r="D8" s="82">
        <v>31474.716141999997</v>
      </c>
      <c r="E8" s="82">
        <v>25481.140999999996</v>
      </c>
      <c r="F8" s="83">
        <v>25665.989</v>
      </c>
      <c r="H8" s="82">
        <v>27893.011</v>
      </c>
      <c r="I8" s="86">
        <v>28151.391000000003</v>
      </c>
      <c r="J8" s="86">
        <v>29358.218</v>
      </c>
      <c r="K8" s="86">
        <v>28594.05</v>
      </c>
      <c r="L8" s="86">
        <v>33737.849</v>
      </c>
      <c r="M8" s="86">
        <v>33924.19</v>
      </c>
      <c r="N8" s="86">
        <v>35746.878</v>
      </c>
      <c r="O8" s="86">
        <v>36532.03800000001</v>
      </c>
      <c r="P8" s="82">
        <v>36384.779463</v>
      </c>
      <c r="Q8" s="82">
        <v>37477.163059</v>
      </c>
      <c r="R8" s="86">
        <v>37634.98067600001</v>
      </c>
      <c r="S8" s="82">
        <v>37422.48310600001</v>
      </c>
      <c r="T8" s="82"/>
      <c r="U8" s="82">
        <v>38410.800458000005</v>
      </c>
      <c r="V8" s="86">
        <v>38989.560694</v>
      </c>
      <c r="W8" s="82">
        <v>38594.496559</v>
      </c>
      <c r="X8" s="86">
        <v>40144.657</v>
      </c>
    </row>
    <row r="9" spans="1:24" ht="18.75">
      <c r="A9" s="87" t="s">
        <v>699</v>
      </c>
      <c r="B9" s="82"/>
      <c r="C9" s="82">
        <v>41182.032</v>
      </c>
      <c r="D9" s="82">
        <v>29926.368142</v>
      </c>
      <c r="E9" s="82">
        <v>23716.970999999998</v>
      </c>
      <c r="F9" s="83">
        <v>24200.195</v>
      </c>
      <c r="H9" s="82">
        <v>26093.433999999997</v>
      </c>
      <c r="I9" s="86">
        <v>26256.293</v>
      </c>
      <c r="J9" s="86">
        <v>27440.229</v>
      </c>
      <c r="K9" s="86">
        <v>26718.431</v>
      </c>
      <c r="L9" s="86">
        <v>31748.581</v>
      </c>
      <c r="M9" s="86">
        <v>31988.173</v>
      </c>
      <c r="N9" s="86">
        <v>33496.994</v>
      </c>
      <c r="O9" s="86">
        <v>33897.579000000005</v>
      </c>
      <c r="P9" s="82">
        <v>33535.484463</v>
      </c>
      <c r="Q9" s="82">
        <v>34544.239059</v>
      </c>
      <c r="R9" s="86">
        <v>34741.32967600001</v>
      </c>
      <c r="S9" s="82">
        <v>34610.401106000005</v>
      </c>
      <c r="T9" s="82"/>
      <c r="U9" s="82">
        <v>36134.856458</v>
      </c>
      <c r="V9" s="86">
        <v>36442.133694</v>
      </c>
      <c r="W9" s="82">
        <v>36535.549559</v>
      </c>
      <c r="X9" s="86">
        <v>37746.483</v>
      </c>
    </row>
    <row r="10" spans="1:24" ht="18.75">
      <c r="A10" s="85" t="s">
        <v>700</v>
      </c>
      <c r="B10" s="82"/>
      <c r="C10" s="82">
        <v>277.434</v>
      </c>
      <c r="D10" s="82">
        <v>241.842198</v>
      </c>
      <c r="E10" s="82">
        <v>219.21</v>
      </c>
      <c r="F10" s="83">
        <v>226.327</v>
      </c>
      <c r="H10" s="82">
        <v>231.159</v>
      </c>
      <c r="I10" s="86">
        <v>228.685</v>
      </c>
      <c r="J10" s="86">
        <v>239.249</v>
      </c>
      <c r="K10" s="86">
        <v>236.495</v>
      </c>
      <c r="L10" s="86">
        <v>282.41</v>
      </c>
      <c r="M10" s="86">
        <v>281.145</v>
      </c>
      <c r="N10" s="86">
        <v>281.048</v>
      </c>
      <c r="O10" s="86">
        <v>281.87</v>
      </c>
      <c r="P10" s="82">
        <v>278.223984</v>
      </c>
      <c r="Q10" s="82">
        <v>288.997343</v>
      </c>
      <c r="R10" s="86">
        <v>282.29106</v>
      </c>
      <c r="S10" s="82">
        <v>281.13274099999995</v>
      </c>
      <c r="T10" s="82"/>
      <c r="U10" s="82">
        <v>278.19253499999996</v>
      </c>
      <c r="V10" s="86">
        <v>280.244026</v>
      </c>
      <c r="W10" s="82">
        <v>284.181787</v>
      </c>
      <c r="X10" s="86">
        <v>288.402</v>
      </c>
    </row>
    <row r="11" spans="1:24" ht="18.75">
      <c r="A11" s="85" t="s">
        <v>701</v>
      </c>
      <c r="B11" s="82"/>
      <c r="C11" s="82">
        <v>194.9</v>
      </c>
      <c r="D11" s="82">
        <v>175.526696</v>
      </c>
      <c r="E11" s="82">
        <v>197.373</v>
      </c>
      <c r="F11" s="83">
        <v>134.084</v>
      </c>
      <c r="H11" s="82">
        <v>132.64</v>
      </c>
      <c r="I11" s="86">
        <v>130.895</v>
      </c>
      <c r="J11" s="86">
        <v>136.552</v>
      </c>
      <c r="K11" s="86">
        <v>128.202</v>
      </c>
      <c r="L11" s="86">
        <v>146.07</v>
      </c>
      <c r="M11" s="86">
        <v>145.019</v>
      </c>
      <c r="N11" s="86">
        <v>129.893</v>
      </c>
      <c r="O11" s="86">
        <v>129.892</v>
      </c>
      <c r="P11" s="82">
        <v>115.76101200000001</v>
      </c>
      <c r="Q11" s="82">
        <v>116.819894</v>
      </c>
      <c r="R11" s="86">
        <v>113.868916</v>
      </c>
      <c r="S11" s="82">
        <v>58.201342</v>
      </c>
      <c r="T11" s="82"/>
      <c r="U11" s="82">
        <v>57.434349000000005</v>
      </c>
      <c r="V11" s="86">
        <v>55.366285000000005</v>
      </c>
      <c r="W11" s="82">
        <v>55.976622000000006</v>
      </c>
      <c r="X11" s="86">
        <v>56.646</v>
      </c>
    </row>
    <row r="12" spans="1:24" ht="21">
      <c r="A12" s="85" t="s">
        <v>737</v>
      </c>
      <c r="B12" s="82"/>
      <c r="C12" s="82">
        <v>40709.698</v>
      </c>
      <c r="D12" s="82">
        <v>29508.999248</v>
      </c>
      <c r="E12" s="82">
        <v>23300.388</v>
      </c>
      <c r="F12" s="83">
        <v>23839.784</v>
      </c>
      <c r="H12" s="82">
        <v>25729.635</v>
      </c>
      <c r="I12" s="86">
        <v>25896.713</v>
      </c>
      <c r="J12" s="86">
        <v>27064.428</v>
      </c>
      <c r="K12" s="86">
        <v>26353.734</v>
      </c>
      <c r="L12" s="86">
        <v>31320.101</v>
      </c>
      <c r="M12" s="86">
        <v>31562.009</v>
      </c>
      <c r="N12" s="86">
        <v>33086.053</v>
      </c>
      <c r="O12" s="86">
        <v>33485.817</v>
      </c>
      <c r="P12" s="82">
        <v>33141.499467</v>
      </c>
      <c r="Q12" s="82">
        <v>34138.421822</v>
      </c>
      <c r="R12" s="86">
        <v>34345.169700000006</v>
      </c>
      <c r="S12" s="82">
        <v>34271.067023</v>
      </c>
      <c r="T12" s="82"/>
      <c r="U12" s="82">
        <v>35799.229574000005</v>
      </c>
      <c r="V12" s="86">
        <v>36106.523383</v>
      </c>
      <c r="W12" s="82">
        <v>36195.391149999996</v>
      </c>
      <c r="X12" s="86">
        <v>37401.435</v>
      </c>
    </row>
    <row r="13" spans="1:24" ht="18.75">
      <c r="A13" s="85" t="s">
        <v>702</v>
      </c>
      <c r="B13" s="82"/>
      <c r="C13" s="82">
        <v>2228.365</v>
      </c>
      <c r="D13" s="82">
        <v>1548.348</v>
      </c>
      <c r="E13" s="82">
        <v>1764.17</v>
      </c>
      <c r="F13" s="83">
        <v>1465.794</v>
      </c>
      <c r="H13" s="82">
        <v>1799.577</v>
      </c>
      <c r="I13" s="86">
        <v>1895.098</v>
      </c>
      <c r="J13" s="86">
        <v>1917.989</v>
      </c>
      <c r="K13" s="86">
        <v>1875.619</v>
      </c>
      <c r="L13" s="86">
        <v>1989.268</v>
      </c>
      <c r="M13" s="86">
        <v>1936.017</v>
      </c>
      <c r="N13" s="86">
        <v>2249.884</v>
      </c>
      <c r="O13" s="86">
        <v>2634.459</v>
      </c>
      <c r="P13" s="82">
        <v>2849.295</v>
      </c>
      <c r="Q13" s="82">
        <v>2932.924</v>
      </c>
      <c r="R13" s="86">
        <v>2893.651</v>
      </c>
      <c r="S13" s="82">
        <v>2812.082</v>
      </c>
      <c r="T13" s="82"/>
      <c r="U13" s="82">
        <v>2275.944</v>
      </c>
      <c r="V13" s="86">
        <v>2547.427</v>
      </c>
      <c r="W13" s="82">
        <v>2058.947</v>
      </c>
      <c r="X13" s="86">
        <v>2398.174</v>
      </c>
    </row>
    <row r="14" spans="1:24" ht="18.75">
      <c r="A14" s="85" t="s">
        <v>703</v>
      </c>
      <c r="B14" s="82"/>
      <c r="C14" s="82">
        <v>367.649</v>
      </c>
      <c r="D14" s="82">
        <v>331.411</v>
      </c>
      <c r="E14" s="82">
        <v>420.98199999999997</v>
      </c>
      <c r="F14" s="83">
        <v>333.159</v>
      </c>
      <c r="H14" s="82">
        <v>351.42600000000004</v>
      </c>
      <c r="I14" s="86">
        <v>333.082</v>
      </c>
      <c r="J14" s="86">
        <v>394.84799999999996</v>
      </c>
      <c r="K14" s="86">
        <v>392.73199999999997</v>
      </c>
      <c r="L14" s="86">
        <v>393.347</v>
      </c>
      <c r="M14" s="86">
        <v>744.4929999999999</v>
      </c>
      <c r="N14" s="86">
        <v>802.821</v>
      </c>
      <c r="O14" s="86">
        <v>1084.856</v>
      </c>
      <c r="P14" s="82">
        <v>1672.8410000000001</v>
      </c>
      <c r="Q14" s="82">
        <v>1257.839</v>
      </c>
      <c r="R14" s="86">
        <v>1257.2</v>
      </c>
      <c r="S14" s="82">
        <v>1677.0230000000001</v>
      </c>
      <c r="T14" s="82"/>
      <c r="U14" s="82">
        <v>2155.409</v>
      </c>
      <c r="V14" s="86">
        <v>1803.625</v>
      </c>
      <c r="W14" s="82">
        <v>2015.64</v>
      </c>
      <c r="X14" s="86">
        <v>2106.6910000000003</v>
      </c>
    </row>
    <row r="15" spans="1:24" ht="18.75">
      <c r="A15" s="85" t="s">
        <v>704</v>
      </c>
      <c r="B15" s="82"/>
      <c r="C15" s="82">
        <v>221.419</v>
      </c>
      <c r="D15" s="82">
        <v>173.356</v>
      </c>
      <c r="E15" s="82">
        <v>212.253</v>
      </c>
      <c r="F15" s="83">
        <v>201.154</v>
      </c>
      <c r="H15" s="82">
        <v>200.495</v>
      </c>
      <c r="I15" s="86">
        <v>204.044</v>
      </c>
      <c r="J15" s="86">
        <v>207.927</v>
      </c>
      <c r="K15" s="86">
        <v>199.785</v>
      </c>
      <c r="L15" s="86">
        <v>213.875</v>
      </c>
      <c r="M15" s="86">
        <v>216.613</v>
      </c>
      <c r="N15" s="86">
        <v>249.259</v>
      </c>
      <c r="O15" s="86">
        <v>245.437</v>
      </c>
      <c r="P15" s="82">
        <v>207.959</v>
      </c>
      <c r="Q15" s="82">
        <v>247.894</v>
      </c>
      <c r="R15" s="86">
        <v>219.011</v>
      </c>
      <c r="S15" s="82">
        <v>263.322</v>
      </c>
      <c r="T15" s="82"/>
      <c r="U15" s="82">
        <v>261.419</v>
      </c>
      <c r="V15" s="86">
        <v>215.054</v>
      </c>
      <c r="W15" s="82">
        <v>446.517</v>
      </c>
      <c r="X15" s="86">
        <v>483.618</v>
      </c>
    </row>
    <row r="16" spans="1:24" ht="18.75">
      <c r="A16" s="85" t="s">
        <v>705</v>
      </c>
      <c r="B16" s="82"/>
      <c r="C16" s="82">
        <v>146.23</v>
      </c>
      <c r="D16" s="82">
        <v>158.055</v>
      </c>
      <c r="E16" s="82">
        <v>208.729</v>
      </c>
      <c r="F16" s="83">
        <v>132.005</v>
      </c>
      <c r="H16" s="82">
        <v>150.931</v>
      </c>
      <c r="I16" s="86">
        <v>129.038</v>
      </c>
      <c r="J16" s="86">
        <v>186.921</v>
      </c>
      <c r="K16" s="86">
        <v>192.947</v>
      </c>
      <c r="L16" s="86">
        <v>179.472</v>
      </c>
      <c r="M16" s="86">
        <v>527.88</v>
      </c>
      <c r="N16" s="86">
        <v>553.562</v>
      </c>
      <c r="O16" s="86">
        <v>839.419</v>
      </c>
      <c r="P16" s="82">
        <v>1464.882</v>
      </c>
      <c r="Q16" s="82">
        <v>1009.945</v>
      </c>
      <c r="R16" s="86">
        <v>1038.189</v>
      </c>
      <c r="S16" s="82">
        <v>1413.701</v>
      </c>
      <c r="T16" s="82"/>
      <c r="U16" s="82">
        <v>1893.99</v>
      </c>
      <c r="V16" s="86">
        <v>1588.571</v>
      </c>
      <c r="W16" s="82">
        <v>1569.123</v>
      </c>
      <c r="X16" s="86">
        <v>1623.073</v>
      </c>
    </row>
    <row r="17" spans="1:24" ht="18.75">
      <c r="A17" s="88"/>
      <c r="B17" s="82"/>
      <c r="C17" s="82"/>
      <c r="D17" s="82"/>
      <c r="E17" s="82"/>
      <c r="F17" s="83"/>
      <c r="H17" s="82"/>
      <c r="I17" s="86"/>
      <c r="J17" s="86"/>
      <c r="K17" s="86"/>
      <c r="L17" s="86"/>
      <c r="M17" s="86"/>
      <c r="N17" s="86"/>
      <c r="O17" s="86"/>
      <c r="P17" s="82"/>
      <c r="Q17" s="82"/>
      <c r="R17" s="86"/>
      <c r="S17" s="82"/>
      <c r="T17" s="82"/>
      <c r="U17" s="82"/>
      <c r="V17" s="86"/>
      <c r="W17" s="82"/>
      <c r="X17" s="86"/>
    </row>
    <row r="18" spans="1:24" ht="20.25">
      <c r="A18" s="81" t="s">
        <v>706</v>
      </c>
      <c r="B18" s="82"/>
      <c r="C18" s="82">
        <v>-22479.233</v>
      </c>
      <c r="D18" s="82">
        <v>-9977.562461000001</v>
      </c>
      <c r="E18" s="82">
        <v>-3388.499</v>
      </c>
      <c r="F18" s="83">
        <v>-1391.2870000000003</v>
      </c>
      <c r="H18" s="82">
        <v>-2654.26</v>
      </c>
      <c r="I18" s="86">
        <v>-2006.0510000000004</v>
      </c>
      <c r="J18" s="86">
        <v>-2426.13</v>
      </c>
      <c r="K18" s="86">
        <v>-2273.1847050000006</v>
      </c>
      <c r="L18" s="86">
        <v>-3128.758</v>
      </c>
      <c r="M18" s="86">
        <v>-2359.9429999999993</v>
      </c>
      <c r="N18" s="86">
        <v>-3055.344000000001</v>
      </c>
      <c r="O18" s="86">
        <v>-3201.7569999999996</v>
      </c>
      <c r="P18" s="82">
        <v>-3892.3331639999997</v>
      </c>
      <c r="Q18" s="82">
        <v>-3798.247701000002</v>
      </c>
      <c r="R18" s="86">
        <v>-3950.1870149999995</v>
      </c>
      <c r="S18" s="82">
        <v>-3904.9844730000023</v>
      </c>
      <c r="T18" s="82"/>
      <c r="U18" s="82">
        <v>-4354.175605</v>
      </c>
      <c r="V18" s="86">
        <v>-4612.352129999999</v>
      </c>
      <c r="W18" s="89">
        <v>-4857.6185430000005</v>
      </c>
      <c r="X18" s="86">
        <v>-6837.380999999999</v>
      </c>
    </row>
    <row r="19" spans="1:24" ht="18.75">
      <c r="A19" s="85" t="s">
        <v>707</v>
      </c>
      <c r="B19" s="82"/>
      <c r="C19" s="82">
        <v>-27940.442</v>
      </c>
      <c r="D19" s="82">
        <v>-16605.092461</v>
      </c>
      <c r="E19" s="82">
        <v>-10677.41</v>
      </c>
      <c r="F19" s="83">
        <v>-9850.823</v>
      </c>
      <c r="H19" s="82">
        <v>-11144.565</v>
      </c>
      <c r="I19" s="86">
        <v>-10456.182</v>
      </c>
      <c r="J19" s="86">
        <v>-10892.55</v>
      </c>
      <c r="K19" s="86">
        <v>-10717.304705</v>
      </c>
      <c r="L19" s="86">
        <v>-11682.841</v>
      </c>
      <c r="M19" s="86">
        <v>-11087.794</v>
      </c>
      <c r="N19" s="86">
        <v>-11757.271</v>
      </c>
      <c r="O19" s="86">
        <v>-11954.607</v>
      </c>
      <c r="P19" s="82">
        <v>-12884.674163999998</v>
      </c>
      <c r="Q19" s="82">
        <v>-12731.538701000001</v>
      </c>
      <c r="R19" s="86">
        <v>-12949.836014999999</v>
      </c>
      <c r="S19" s="82">
        <v>-12992.367473000002</v>
      </c>
      <c r="T19" s="82"/>
      <c r="U19" s="82">
        <v>-13458.738605</v>
      </c>
      <c r="V19" s="86">
        <v>-13795.29413</v>
      </c>
      <c r="W19" s="82">
        <v>-14224.391543000002</v>
      </c>
      <c r="X19" s="86">
        <v>-16194.758</v>
      </c>
    </row>
    <row r="20" spans="1:24" ht="21">
      <c r="A20" s="85" t="s">
        <v>738</v>
      </c>
      <c r="B20" s="82"/>
      <c r="C20" s="82">
        <v>27941.146</v>
      </c>
      <c r="D20" s="82">
        <v>16605.132461</v>
      </c>
      <c r="E20" s="82">
        <v>10677.655</v>
      </c>
      <c r="F20" s="83">
        <v>9850.868</v>
      </c>
      <c r="H20" s="82">
        <v>11144.566</v>
      </c>
      <c r="I20" s="86">
        <v>10456.636</v>
      </c>
      <c r="J20" s="86">
        <v>10892.552</v>
      </c>
      <c r="K20" s="86">
        <v>10717.930705</v>
      </c>
      <c r="L20" s="86">
        <v>11684.149</v>
      </c>
      <c r="M20" s="86">
        <v>11088.093</v>
      </c>
      <c r="N20" s="86">
        <v>11758.884</v>
      </c>
      <c r="O20" s="86">
        <v>11954.62</v>
      </c>
      <c r="P20" s="82">
        <v>12884.676163999999</v>
      </c>
      <c r="Q20" s="82">
        <v>12731.540701000002</v>
      </c>
      <c r="R20" s="86">
        <v>12949.838015</v>
      </c>
      <c r="S20" s="82">
        <v>12992.626473</v>
      </c>
      <c r="T20" s="82"/>
      <c r="U20" s="82">
        <v>13458.738605</v>
      </c>
      <c r="V20" s="86">
        <v>13795.298130000001</v>
      </c>
      <c r="W20" s="82">
        <v>14224.435543000001</v>
      </c>
      <c r="X20" s="86">
        <v>16195.316</v>
      </c>
    </row>
    <row r="21" spans="1:24" ht="18.75">
      <c r="A21" s="85" t="s">
        <v>708</v>
      </c>
      <c r="B21" s="90"/>
      <c r="C21" s="91" t="s">
        <v>608</v>
      </c>
      <c r="D21" s="91" t="s">
        <v>608</v>
      </c>
      <c r="E21" s="91" t="s">
        <v>608</v>
      </c>
      <c r="F21" s="91" t="s">
        <v>608</v>
      </c>
      <c r="H21" s="91" t="s">
        <v>608</v>
      </c>
      <c r="I21" s="91" t="s">
        <v>608</v>
      </c>
      <c r="J21" s="91" t="s">
        <v>608</v>
      </c>
      <c r="K21" s="91" t="s">
        <v>608</v>
      </c>
      <c r="L21" s="91" t="s">
        <v>608</v>
      </c>
      <c r="M21" s="91" t="s">
        <v>608</v>
      </c>
      <c r="N21" s="91" t="s">
        <v>608</v>
      </c>
      <c r="O21" s="91" t="s">
        <v>608</v>
      </c>
      <c r="P21" s="91" t="s">
        <v>608</v>
      </c>
      <c r="Q21" s="91" t="s">
        <v>608</v>
      </c>
      <c r="R21" s="92" t="s">
        <v>608</v>
      </c>
      <c r="S21" s="92" t="s">
        <v>608</v>
      </c>
      <c r="T21" s="82"/>
      <c r="U21" s="92" t="s">
        <v>608</v>
      </c>
      <c r="V21" s="92" t="s">
        <v>608</v>
      </c>
      <c r="W21" s="92" t="s">
        <v>608</v>
      </c>
      <c r="X21" s="92" t="s">
        <v>608</v>
      </c>
    </row>
    <row r="22" spans="1:24" ht="18.75">
      <c r="A22" s="85" t="s">
        <v>709</v>
      </c>
      <c r="B22" s="82"/>
      <c r="C22" s="82">
        <v>0.704</v>
      </c>
      <c r="D22" s="91" t="s">
        <v>608</v>
      </c>
      <c r="E22" s="82">
        <v>0.245</v>
      </c>
      <c r="F22" s="91" t="s">
        <v>608</v>
      </c>
      <c r="H22" s="91" t="s">
        <v>608</v>
      </c>
      <c r="I22" s="86">
        <v>0.453</v>
      </c>
      <c r="J22" s="91" t="s">
        <v>608</v>
      </c>
      <c r="K22" s="86">
        <v>0.624</v>
      </c>
      <c r="L22" s="86">
        <v>1.307</v>
      </c>
      <c r="M22" s="86">
        <v>0.298</v>
      </c>
      <c r="N22" s="86">
        <v>1.612</v>
      </c>
      <c r="O22" s="91" t="s">
        <v>608</v>
      </c>
      <c r="P22" s="91" t="s">
        <v>608</v>
      </c>
      <c r="Q22" s="91" t="s">
        <v>608</v>
      </c>
      <c r="R22" s="92" t="s">
        <v>608</v>
      </c>
      <c r="S22" s="82">
        <v>0.259</v>
      </c>
      <c r="T22" s="82"/>
      <c r="U22" s="92" t="s">
        <v>608</v>
      </c>
      <c r="V22" s="92" t="s">
        <v>608</v>
      </c>
      <c r="W22" s="92" t="s">
        <v>608</v>
      </c>
      <c r="X22" s="86">
        <v>0.558</v>
      </c>
    </row>
    <row r="23" spans="1:24" ht="18.75">
      <c r="A23" s="85" t="s">
        <v>710</v>
      </c>
      <c r="B23" s="82"/>
      <c r="C23" s="82">
        <v>479.872</v>
      </c>
      <c r="D23" s="82">
        <v>461.992</v>
      </c>
      <c r="E23" s="82">
        <v>381.054</v>
      </c>
      <c r="F23" s="83">
        <v>433.278</v>
      </c>
      <c r="H23" s="82">
        <v>422.339</v>
      </c>
      <c r="I23" s="86">
        <v>391.803</v>
      </c>
      <c r="J23" s="86">
        <v>391.812</v>
      </c>
      <c r="K23" s="86">
        <v>389.124</v>
      </c>
      <c r="L23" s="86">
        <v>408.099</v>
      </c>
      <c r="M23" s="86">
        <v>364.749</v>
      </c>
      <c r="N23" s="86">
        <v>396.223</v>
      </c>
      <c r="O23" s="86">
        <v>385.017</v>
      </c>
      <c r="P23" s="82">
        <v>385.612</v>
      </c>
      <c r="Q23" s="82">
        <v>345.965</v>
      </c>
      <c r="R23" s="86">
        <v>332.045</v>
      </c>
      <c r="S23" s="82">
        <v>317.517</v>
      </c>
      <c r="T23" s="82"/>
      <c r="U23" s="82">
        <v>293.76</v>
      </c>
      <c r="V23" s="86">
        <v>298.313</v>
      </c>
      <c r="W23" s="82">
        <v>285.814</v>
      </c>
      <c r="X23" s="86">
        <v>159.922</v>
      </c>
    </row>
    <row r="24" spans="1:24" ht="18.75">
      <c r="A24" s="85" t="s">
        <v>711</v>
      </c>
      <c r="B24" s="82"/>
      <c r="C24" s="82">
        <v>4981.337</v>
      </c>
      <c r="D24" s="82">
        <v>6165.538</v>
      </c>
      <c r="E24" s="82">
        <v>6907.857</v>
      </c>
      <c r="F24" s="83">
        <v>8026.258</v>
      </c>
      <c r="H24" s="82">
        <v>8067.966</v>
      </c>
      <c r="I24" s="86">
        <v>8058.328</v>
      </c>
      <c r="J24" s="86">
        <v>8074.608</v>
      </c>
      <c r="K24" s="86">
        <v>8054.996</v>
      </c>
      <c r="L24" s="86">
        <v>8145.984</v>
      </c>
      <c r="M24" s="86">
        <v>8363.102</v>
      </c>
      <c r="N24" s="86">
        <v>8305.704</v>
      </c>
      <c r="O24" s="86">
        <v>8367.833</v>
      </c>
      <c r="P24" s="82">
        <v>8606.729</v>
      </c>
      <c r="Q24" s="82">
        <v>8587.326</v>
      </c>
      <c r="R24" s="86">
        <v>8667.604</v>
      </c>
      <c r="S24" s="82">
        <v>8769.866</v>
      </c>
      <c r="T24" s="82"/>
      <c r="U24" s="82">
        <v>8810.803</v>
      </c>
      <c r="V24" s="86">
        <v>8884.629</v>
      </c>
      <c r="W24" s="89">
        <v>9080.959</v>
      </c>
      <c r="X24" s="86">
        <v>9197.455</v>
      </c>
    </row>
    <row r="25" spans="1:24" ht="18.75">
      <c r="A25" s="85"/>
      <c r="B25" s="82"/>
      <c r="C25" s="82"/>
      <c r="D25" s="82"/>
      <c r="E25" s="82"/>
      <c r="F25" s="83"/>
      <c r="H25" s="82"/>
      <c r="I25" s="86"/>
      <c r="J25" s="86"/>
      <c r="K25" s="86"/>
      <c r="L25" s="86"/>
      <c r="M25" s="86"/>
      <c r="N25" s="86"/>
      <c r="O25" s="86"/>
      <c r="P25" s="82"/>
      <c r="Q25" s="82"/>
      <c r="R25" s="86"/>
      <c r="S25" s="82"/>
      <c r="T25" s="82"/>
      <c r="U25" s="82"/>
      <c r="V25" s="86"/>
      <c r="W25" s="82"/>
      <c r="X25" s="86"/>
    </row>
    <row r="26" spans="1:24" ht="20.25">
      <c r="A26" s="81" t="s">
        <v>712</v>
      </c>
      <c r="B26" s="82"/>
      <c r="C26" s="82">
        <v>-8301.06235005</v>
      </c>
      <c r="D26" s="82">
        <v>-5966.7006720999925</v>
      </c>
      <c r="E26" s="82">
        <v>-4378.128256159995</v>
      </c>
      <c r="F26" s="83">
        <v>-4761.918365880003</v>
      </c>
      <c r="H26" s="82">
        <v>-5037.248164920005</v>
      </c>
      <c r="I26" s="86">
        <v>-5066.862544770007</v>
      </c>
      <c r="J26" s="86">
        <v>-5882.183645770005</v>
      </c>
      <c r="K26" s="86">
        <v>-5313.958509599997</v>
      </c>
      <c r="L26" s="86">
        <v>-9126.113078970004</v>
      </c>
      <c r="M26" s="86">
        <v>-9699.86423851</v>
      </c>
      <c r="N26" s="86">
        <v>-9875.946057889993</v>
      </c>
      <c r="O26" s="86">
        <v>-9923.885209320011</v>
      </c>
      <c r="P26" s="82">
        <v>-9050.545141899998</v>
      </c>
      <c r="Q26" s="82">
        <v>-10002.715146419992</v>
      </c>
      <c r="R26" s="86">
        <v>-9726.849096490008</v>
      </c>
      <c r="S26" s="82">
        <v>-9831.080083100005</v>
      </c>
      <c r="T26" s="82"/>
      <c r="U26" s="82">
        <v>-9661.489241080002</v>
      </c>
      <c r="V26" s="86">
        <v>-10072.284802400001</v>
      </c>
      <c r="W26" s="82">
        <v>-9671.26922744</v>
      </c>
      <c r="X26" s="86">
        <v>-9586.856299699997</v>
      </c>
    </row>
    <row r="27" spans="1:24" ht="18.75">
      <c r="A27" s="85" t="s">
        <v>713</v>
      </c>
      <c r="B27" s="82"/>
      <c r="C27" s="82">
        <v>7671.439</v>
      </c>
      <c r="D27" s="82">
        <v>5176.897955</v>
      </c>
      <c r="E27" s="82">
        <v>4075.799</v>
      </c>
      <c r="F27" s="83">
        <v>4420.958</v>
      </c>
      <c r="H27" s="82">
        <v>4888.085999999999</v>
      </c>
      <c r="I27" s="86">
        <v>4756.241</v>
      </c>
      <c r="J27" s="86">
        <v>5564.745</v>
      </c>
      <c r="K27" s="86">
        <v>5231.558365999999</v>
      </c>
      <c r="L27" s="86">
        <v>9247.749</v>
      </c>
      <c r="M27" s="86">
        <v>9259.706</v>
      </c>
      <c r="N27" s="86">
        <v>9189.629</v>
      </c>
      <c r="O27" s="86">
        <v>9246.497</v>
      </c>
      <c r="P27" s="82">
        <v>9010.839629</v>
      </c>
      <c r="Q27" s="82">
        <v>9560.60723</v>
      </c>
      <c r="R27" s="86">
        <v>9210.541762</v>
      </c>
      <c r="S27" s="82">
        <v>8639.757765999999</v>
      </c>
      <c r="T27" s="82"/>
      <c r="U27" s="82">
        <v>8403.629638999999</v>
      </c>
      <c r="V27" s="86">
        <v>8703.142562</v>
      </c>
      <c r="W27" s="89">
        <v>8879.945161</v>
      </c>
      <c r="X27" s="86">
        <v>8999.405</v>
      </c>
    </row>
    <row r="28" spans="1:24" ht="18.75">
      <c r="A28" s="85" t="s">
        <v>714</v>
      </c>
      <c r="B28" s="82"/>
      <c r="C28" s="82">
        <v>6629.698</v>
      </c>
      <c r="D28" s="82">
        <v>4074.841955</v>
      </c>
      <c r="E28" s="82">
        <v>2729.964</v>
      </c>
      <c r="F28" s="83">
        <v>3025.593</v>
      </c>
      <c r="H28" s="82">
        <v>3454.562</v>
      </c>
      <c r="I28" s="86">
        <v>3261.941</v>
      </c>
      <c r="J28" s="86">
        <v>4072.552</v>
      </c>
      <c r="K28" s="86">
        <v>3678.083366</v>
      </c>
      <c r="L28" s="86">
        <v>7643.441</v>
      </c>
      <c r="M28" s="86">
        <v>7682.614</v>
      </c>
      <c r="N28" s="86">
        <v>7699.804</v>
      </c>
      <c r="O28" s="86">
        <v>7698.532</v>
      </c>
      <c r="P28" s="82">
        <v>7494.541628999999</v>
      </c>
      <c r="Q28" s="82">
        <v>8007.74723</v>
      </c>
      <c r="R28" s="86">
        <v>7595.199762</v>
      </c>
      <c r="S28" s="82">
        <v>7168.395766</v>
      </c>
      <c r="T28" s="82"/>
      <c r="U28" s="82">
        <v>6925.838639</v>
      </c>
      <c r="V28" s="86">
        <v>7086.358562</v>
      </c>
      <c r="W28" s="82">
        <v>7242.705161</v>
      </c>
      <c r="X28" s="86">
        <v>7316.04</v>
      </c>
    </row>
    <row r="29" spans="1:24" ht="18.75">
      <c r="A29" s="85" t="s">
        <v>715</v>
      </c>
      <c r="B29" s="82"/>
      <c r="C29" s="82">
        <v>1041.741</v>
      </c>
      <c r="D29" s="82">
        <v>1102.056</v>
      </c>
      <c r="E29" s="82">
        <v>1345.835</v>
      </c>
      <c r="F29" s="83">
        <v>1395.365</v>
      </c>
      <c r="H29" s="82">
        <v>1433.524</v>
      </c>
      <c r="I29" s="86">
        <v>1494.3</v>
      </c>
      <c r="J29" s="86">
        <v>1492.193</v>
      </c>
      <c r="K29" s="86">
        <v>1553.475</v>
      </c>
      <c r="L29" s="86">
        <v>1604.308</v>
      </c>
      <c r="M29" s="86">
        <v>1577.092</v>
      </c>
      <c r="N29" s="86">
        <v>1489.825</v>
      </c>
      <c r="O29" s="86">
        <v>1547.965</v>
      </c>
      <c r="P29" s="82">
        <v>1516.298</v>
      </c>
      <c r="Q29" s="82">
        <v>1552.86</v>
      </c>
      <c r="R29" s="86">
        <v>1615.342</v>
      </c>
      <c r="S29" s="82">
        <v>1471.362</v>
      </c>
      <c r="T29" s="82"/>
      <c r="U29" s="82">
        <v>1477.791</v>
      </c>
      <c r="V29" s="86">
        <v>1616.784</v>
      </c>
      <c r="W29" s="89">
        <v>1637.24</v>
      </c>
      <c r="X29" s="86">
        <v>1683.365</v>
      </c>
    </row>
    <row r="30" spans="1:24" ht="21">
      <c r="A30" s="85" t="s">
        <v>739</v>
      </c>
      <c r="B30" s="82"/>
      <c r="C30" s="82">
        <v>-15972.50135005</v>
      </c>
      <c r="D30" s="82">
        <v>-11143.598627099993</v>
      </c>
      <c r="E30" s="82">
        <v>-8453.927256159994</v>
      </c>
      <c r="F30" s="83">
        <v>-9182.876365880002</v>
      </c>
      <c r="H30" s="82">
        <v>-9925.334164920005</v>
      </c>
      <c r="I30" s="86">
        <v>-9823.103544770007</v>
      </c>
      <c r="J30" s="86">
        <v>-11446.928645770004</v>
      </c>
      <c r="K30" s="86">
        <v>-10545.516875599997</v>
      </c>
      <c r="L30" s="86">
        <v>-18373.862078970003</v>
      </c>
      <c r="M30" s="86">
        <v>-18959.57023851</v>
      </c>
      <c r="N30" s="86">
        <v>-19065.575057889993</v>
      </c>
      <c r="O30" s="86">
        <v>-19170.38220932001</v>
      </c>
      <c r="P30" s="82">
        <v>-18061.384770899997</v>
      </c>
      <c r="Q30" s="82">
        <v>-19563.322376419994</v>
      </c>
      <c r="R30" s="86">
        <v>-18937.39085849001</v>
      </c>
      <c r="S30" s="82">
        <v>-18470.837849100004</v>
      </c>
      <c r="T30" s="82"/>
      <c r="U30" s="82">
        <v>-18065.11888008</v>
      </c>
      <c r="V30" s="86">
        <v>-18775.427364400002</v>
      </c>
      <c r="W30" s="89">
        <v>-18551.21438844</v>
      </c>
      <c r="X30" s="86">
        <v>-18586.261299699996</v>
      </c>
    </row>
    <row r="31" spans="1:24" ht="18.75">
      <c r="A31" s="85"/>
      <c r="B31" s="82"/>
      <c r="C31" s="82"/>
      <c r="D31" s="82"/>
      <c r="E31" s="82"/>
      <c r="F31" s="83"/>
      <c r="H31" s="82"/>
      <c r="I31" s="86"/>
      <c r="J31" s="86"/>
      <c r="K31" s="86"/>
      <c r="L31" s="86"/>
      <c r="M31" s="86"/>
      <c r="N31" s="86"/>
      <c r="O31" s="86"/>
      <c r="P31" s="82"/>
      <c r="Q31" s="82"/>
      <c r="R31" s="86"/>
      <c r="S31" s="82"/>
      <c r="T31" s="82"/>
      <c r="U31" s="82"/>
      <c r="V31" s="86"/>
      <c r="W31" s="82"/>
      <c r="X31" s="86"/>
    </row>
    <row r="32" spans="1:24" ht="20.25">
      <c r="A32" s="81" t="s">
        <v>716</v>
      </c>
      <c r="B32" s="82"/>
      <c r="C32" s="82"/>
      <c r="D32" s="82"/>
      <c r="E32" s="82"/>
      <c r="F32" s="83"/>
      <c r="H32" s="82"/>
      <c r="I32" s="86"/>
      <c r="J32" s="86"/>
      <c r="K32" s="86"/>
      <c r="L32" s="86"/>
      <c r="M32" s="86"/>
      <c r="N32" s="86"/>
      <c r="O32" s="86"/>
      <c r="P32" s="82"/>
      <c r="Q32" s="82"/>
      <c r="R32" s="86"/>
      <c r="S32" s="82"/>
      <c r="T32" s="82"/>
      <c r="U32" s="82"/>
      <c r="V32" s="86"/>
      <c r="W32" s="82"/>
      <c r="X32" s="86"/>
    </row>
    <row r="33" spans="1:24" ht="18.75">
      <c r="A33" s="85" t="s">
        <v>717</v>
      </c>
      <c r="B33" s="82"/>
      <c r="C33" s="82">
        <v>481.422</v>
      </c>
      <c r="D33" s="82">
        <v>469.69613899999996</v>
      </c>
      <c r="E33" s="82">
        <v>532.749</v>
      </c>
      <c r="F33" s="83">
        <v>636.746</v>
      </c>
      <c r="H33" s="82">
        <v>594.844</v>
      </c>
      <c r="I33" s="86">
        <v>629.576</v>
      </c>
      <c r="J33" s="86">
        <v>633.597</v>
      </c>
      <c r="K33" s="86">
        <v>690.06275</v>
      </c>
      <c r="L33" s="86">
        <v>644.826</v>
      </c>
      <c r="M33" s="86">
        <v>688.444</v>
      </c>
      <c r="N33" s="86">
        <v>701.841</v>
      </c>
      <c r="O33" s="86">
        <v>663.701</v>
      </c>
      <c r="P33" s="82">
        <v>729.7894100000001</v>
      </c>
      <c r="Q33" s="82">
        <v>688.6841529999999</v>
      </c>
      <c r="R33" s="86">
        <v>717.71129</v>
      </c>
      <c r="S33" s="82">
        <v>632.0942229999999</v>
      </c>
      <c r="T33" s="82"/>
      <c r="U33" s="82">
        <v>612.5481799999999</v>
      </c>
      <c r="V33" s="86">
        <v>649.271796</v>
      </c>
      <c r="W33" s="82">
        <v>668.642983</v>
      </c>
      <c r="X33" s="86">
        <v>723.059</v>
      </c>
    </row>
    <row r="34" spans="1:24" ht="18.75">
      <c r="A34" s="85" t="s">
        <v>718</v>
      </c>
      <c r="B34" s="82"/>
      <c r="C34" s="82">
        <v>1496.4623607592455</v>
      </c>
      <c r="D34" s="82">
        <v>1878.366726071789</v>
      </c>
      <c r="E34" s="82">
        <v>2069.9837614270596</v>
      </c>
      <c r="F34" s="83">
        <v>3199.7120138822183</v>
      </c>
      <c r="H34" s="82">
        <v>2989.5605895860276</v>
      </c>
      <c r="I34" s="86">
        <v>3134.225969963922</v>
      </c>
      <c r="J34" s="86">
        <v>2969.7236415688876</v>
      </c>
      <c r="K34" s="86">
        <v>2961.713332633295</v>
      </c>
      <c r="L34" s="86">
        <v>2875.1139632811864</v>
      </c>
      <c r="M34" s="86">
        <v>2659.6446835213046</v>
      </c>
      <c r="N34" s="86">
        <v>2678.200253329781</v>
      </c>
      <c r="O34" s="86">
        <v>2947.68959773338</v>
      </c>
      <c r="P34" s="82">
        <v>2949.613974336328</v>
      </c>
      <c r="Q34" s="82">
        <v>2474.4076345848466</v>
      </c>
      <c r="R34" s="86">
        <v>2642.9886008548215</v>
      </c>
      <c r="S34" s="82">
        <v>2564.0215915789067</v>
      </c>
      <c r="T34" s="82"/>
      <c r="U34" s="82">
        <v>3101.9529479002636</v>
      </c>
      <c r="V34" s="86">
        <v>3192.343540128752</v>
      </c>
      <c r="W34" s="82">
        <v>2884.9086886361465</v>
      </c>
      <c r="X34" s="86">
        <v>2641.36325066381</v>
      </c>
    </row>
    <row r="35" spans="1:24" ht="18.75">
      <c r="A35" s="85" t="s">
        <v>719</v>
      </c>
      <c r="B35" s="82"/>
      <c r="C35" s="82">
        <v>5485.4224306146</v>
      </c>
      <c r="D35" s="82">
        <v>5393.036465172801</v>
      </c>
      <c r="E35" s="82">
        <v>6683.984281805316</v>
      </c>
      <c r="F35" s="83">
        <v>7237.494487860329</v>
      </c>
      <c r="H35" s="82">
        <v>7833.399941714259</v>
      </c>
      <c r="I35" s="86">
        <v>7654.941022300109</v>
      </c>
      <c r="J35" s="86">
        <v>7679.363879971346</v>
      </c>
      <c r="K35" s="86">
        <v>9260.393553515878</v>
      </c>
      <c r="L35" s="86">
        <v>7864.600873593038</v>
      </c>
      <c r="M35" s="86">
        <v>7744.162039236177</v>
      </c>
      <c r="N35" s="86">
        <v>7925.367181757108</v>
      </c>
      <c r="O35" s="86">
        <v>7976.44365408697</v>
      </c>
      <c r="P35" s="82">
        <v>8087.057571481238</v>
      </c>
      <c r="Q35" s="82">
        <v>8170.928145303135</v>
      </c>
      <c r="R35" s="86">
        <v>7989.267170888603</v>
      </c>
      <c r="S35" s="82">
        <v>7475.572142230142</v>
      </c>
      <c r="T35" s="82"/>
      <c r="U35" s="82">
        <v>8585.659502466458</v>
      </c>
      <c r="V35" s="86">
        <v>8772.650205145646</v>
      </c>
      <c r="W35" s="82">
        <v>12365.368243972785</v>
      </c>
      <c r="X35" s="86">
        <v>12771.557961232695</v>
      </c>
    </row>
    <row r="36" spans="1:24" ht="18.75">
      <c r="A36" s="85" t="s">
        <v>720</v>
      </c>
      <c r="B36" s="82"/>
      <c r="C36" s="82">
        <v>2820.9396499500003</v>
      </c>
      <c r="D36" s="82">
        <v>5920.425869900001</v>
      </c>
      <c r="E36" s="82">
        <v>6489.314743840001</v>
      </c>
      <c r="F36" s="83">
        <v>6699.34063412</v>
      </c>
      <c r="H36" s="82">
        <v>6835.04583508</v>
      </c>
      <c r="I36" s="86">
        <v>7690.346455229999</v>
      </c>
      <c r="J36" s="86">
        <v>7680.34835423</v>
      </c>
      <c r="K36" s="86">
        <v>5922.6440354</v>
      </c>
      <c r="L36" s="86">
        <v>7722.40192103</v>
      </c>
      <c r="M36" s="86">
        <v>8270.75576149</v>
      </c>
      <c r="N36" s="86">
        <v>8601.69494211</v>
      </c>
      <c r="O36" s="86">
        <v>8321.262790679999</v>
      </c>
      <c r="P36" s="82">
        <v>7526.624747100001</v>
      </c>
      <c r="Q36" s="82">
        <v>8249.07605858</v>
      </c>
      <c r="R36" s="86">
        <v>8541.62227451</v>
      </c>
      <c r="S36" s="82">
        <v>8405.8973269</v>
      </c>
      <c r="T36" s="82"/>
      <c r="U36" s="82">
        <v>7707.43243192</v>
      </c>
      <c r="V36" s="86">
        <v>7427.0729656</v>
      </c>
      <c r="W36" s="82">
        <v>3603.16080556</v>
      </c>
      <c r="X36" s="86">
        <v>2124.2377002999997</v>
      </c>
    </row>
    <row r="37" spans="1:24" ht="18.75">
      <c r="A37" s="85" t="s">
        <v>721</v>
      </c>
      <c r="B37" s="82"/>
      <c r="C37" s="82">
        <v>1978.2062086261544</v>
      </c>
      <c r="D37" s="82">
        <v>1537.5168087554098</v>
      </c>
      <c r="E37" s="82">
        <v>1517.4999567676248</v>
      </c>
      <c r="F37" s="83">
        <v>1406.3314982574527</v>
      </c>
      <c r="H37" s="82">
        <v>1597.226468699713</v>
      </c>
      <c r="I37" s="86">
        <v>1636.3060077359687</v>
      </c>
      <c r="J37" s="86">
        <v>1692.0234784597665</v>
      </c>
      <c r="K37" s="86">
        <v>1779.3611138508272</v>
      </c>
      <c r="L37" s="86">
        <v>1982.688163125775</v>
      </c>
      <c r="M37" s="86">
        <v>1756.8832772425178</v>
      </c>
      <c r="N37" s="86">
        <v>2105.6635649131117</v>
      </c>
      <c r="O37" s="86">
        <v>2412.4427481796492</v>
      </c>
      <c r="P37" s="82">
        <v>2475.974454182435</v>
      </c>
      <c r="Q37" s="82">
        <v>2835.265220112018</v>
      </c>
      <c r="R37" s="86">
        <v>2809.155228256575</v>
      </c>
      <c r="S37" s="82">
        <v>2931.8102661909506</v>
      </c>
      <c r="T37" s="82"/>
      <c r="U37" s="82">
        <v>2232.133549633278</v>
      </c>
      <c r="V37" s="86">
        <v>2459.9602547256036</v>
      </c>
      <c r="W37" s="82">
        <v>2527.8880673910676</v>
      </c>
      <c r="X37" s="86">
        <v>3353.510788103496</v>
      </c>
    </row>
    <row r="38" spans="1:24" ht="18.75">
      <c r="A38" s="85"/>
      <c r="B38" s="82"/>
      <c r="C38" s="82"/>
      <c r="D38" s="82"/>
      <c r="E38" s="82"/>
      <c r="F38" s="83"/>
      <c r="H38" s="82"/>
      <c r="I38" s="86"/>
      <c r="J38" s="86"/>
      <c r="K38" s="86"/>
      <c r="L38" s="86"/>
      <c r="M38" s="86"/>
      <c r="N38" s="86"/>
      <c r="O38" s="86"/>
      <c r="P38" s="82"/>
      <c r="Q38" s="82"/>
      <c r="R38" s="86"/>
      <c r="S38" s="82"/>
      <c r="T38" s="82"/>
      <c r="U38" s="82"/>
      <c r="V38" s="86"/>
      <c r="W38" s="82"/>
      <c r="X38" s="86"/>
    </row>
    <row r="39" spans="1:24" ht="20.25">
      <c r="A39" s="81" t="s">
        <v>722</v>
      </c>
      <c r="B39" s="82"/>
      <c r="C39" s="82"/>
      <c r="D39" s="82"/>
      <c r="E39" s="82"/>
      <c r="F39" s="83"/>
      <c r="H39" s="82"/>
      <c r="I39" s="86"/>
      <c r="J39" s="86"/>
      <c r="K39" s="86"/>
      <c r="L39" s="86"/>
      <c r="M39" s="86"/>
      <c r="N39" s="86"/>
      <c r="O39" s="86"/>
      <c r="P39" s="82"/>
      <c r="Q39" s="82"/>
      <c r="R39" s="86"/>
      <c r="S39" s="82"/>
      <c r="T39" s="82"/>
      <c r="U39" s="82"/>
      <c r="V39" s="86"/>
      <c r="W39" s="82"/>
      <c r="X39" s="86"/>
    </row>
    <row r="40" spans="1:24" ht="18.75">
      <c r="A40" s="85" t="s">
        <v>723</v>
      </c>
      <c r="B40" s="82"/>
      <c r="C40" s="82">
        <v>1977.8843607592455</v>
      </c>
      <c r="D40" s="82">
        <v>2348.062865071789</v>
      </c>
      <c r="E40" s="82">
        <v>2602.73276142706</v>
      </c>
      <c r="F40" s="83">
        <v>3836.4580138822184</v>
      </c>
      <c r="H40" s="82">
        <v>3584.404589586027</v>
      </c>
      <c r="I40" s="86">
        <v>3763.801969963922</v>
      </c>
      <c r="J40" s="86">
        <v>3603.3206415688874</v>
      </c>
      <c r="K40" s="86">
        <v>3651.776082633295</v>
      </c>
      <c r="L40" s="86">
        <v>3519.9399632811865</v>
      </c>
      <c r="M40" s="86">
        <v>3348.0886835213046</v>
      </c>
      <c r="N40" s="86">
        <v>3380.041253329781</v>
      </c>
      <c r="O40" s="86">
        <v>3611.39059773338</v>
      </c>
      <c r="P40" s="82">
        <v>3679.403384336328</v>
      </c>
      <c r="Q40" s="82">
        <v>3163.0917875848463</v>
      </c>
      <c r="R40" s="86">
        <v>3360.6998908548217</v>
      </c>
      <c r="S40" s="82">
        <v>3196.1158145789072</v>
      </c>
      <c r="T40" s="82"/>
      <c r="U40" s="82">
        <v>3714.5011279002633</v>
      </c>
      <c r="V40" s="86">
        <v>3841.615336128752</v>
      </c>
      <c r="W40" s="82">
        <v>3553.5516716361467</v>
      </c>
      <c r="X40" s="86">
        <v>3364.42225066381</v>
      </c>
    </row>
    <row r="41" spans="1:24" ht="18.75">
      <c r="A41" s="85" t="s">
        <v>724</v>
      </c>
      <c r="B41" s="82"/>
      <c r="C41" s="82">
        <v>7463.306791373845</v>
      </c>
      <c r="D41" s="82">
        <v>7741.0993302445895</v>
      </c>
      <c r="E41" s="82">
        <v>9286.717043232376</v>
      </c>
      <c r="F41" s="83">
        <v>11073.952501742548</v>
      </c>
      <c r="H41" s="82">
        <v>11417.804531300286</v>
      </c>
      <c r="I41" s="86">
        <v>11418.742992264033</v>
      </c>
      <c r="J41" s="86">
        <v>11282.684521540234</v>
      </c>
      <c r="K41" s="86">
        <v>12912.169636149172</v>
      </c>
      <c r="L41" s="86">
        <v>11384.540836874225</v>
      </c>
      <c r="M41" s="86">
        <v>11092.250722757482</v>
      </c>
      <c r="N41" s="86">
        <v>11305.408435086887</v>
      </c>
      <c r="O41" s="86">
        <v>11587.834251820348</v>
      </c>
      <c r="P41" s="82">
        <v>11766.460955817567</v>
      </c>
      <c r="Q41" s="82">
        <v>11334.01993288798</v>
      </c>
      <c r="R41" s="86">
        <v>11349.967061743424</v>
      </c>
      <c r="S41" s="82">
        <v>10671.68795680905</v>
      </c>
      <c r="T41" s="82"/>
      <c r="U41" s="82">
        <v>12300.160630366723</v>
      </c>
      <c r="V41" s="86">
        <v>12614.265541274399</v>
      </c>
      <c r="W41" s="82">
        <v>15918.91991560893</v>
      </c>
      <c r="X41" s="86">
        <v>16135.980211896504</v>
      </c>
    </row>
    <row r="42" spans="1:24" ht="21">
      <c r="A42" s="85" t="s">
        <v>740</v>
      </c>
      <c r="B42" s="82"/>
      <c r="C42" s="82">
        <v>10284.246441323845</v>
      </c>
      <c r="D42" s="82">
        <v>13661.525200144592</v>
      </c>
      <c r="E42" s="82">
        <v>15776.031787072377</v>
      </c>
      <c r="F42" s="83">
        <v>17773.293135862546</v>
      </c>
      <c r="H42" s="82">
        <v>18252.850366380284</v>
      </c>
      <c r="I42" s="86">
        <v>19109.089447494032</v>
      </c>
      <c r="J42" s="86">
        <v>18963.032875770234</v>
      </c>
      <c r="K42" s="86">
        <v>18834.81367154917</v>
      </c>
      <c r="L42" s="86">
        <v>19106.942757904224</v>
      </c>
      <c r="M42" s="86">
        <v>19363.006484247482</v>
      </c>
      <c r="N42" s="86">
        <v>19907.103377196887</v>
      </c>
      <c r="O42" s="86">
        <v>19909.097042500347</v>
      </c>
      <c r="P42" s="82">
        <v>19293.085702917568</v>
      </c>
      <c r="Q42" s="82">
        <v>19583.095991467977</v>
      </c>
      <c r="R42" s="86">
        <v>19891.589336253423</v>
      </c>
      <c r="S42" s="82">
        <v>19077.58528370905</v>
      </c>
      <c r="T42" s="82"/>
      <c r="U42" s="82">
        <v>20007.593062286724</v>
      </c>
      <c r="V42" s="86">
        <v>20041.3385068744</v>
      </c>
      <c r="W42" s="82">
        <v>19522.08072116893</v>
      </c>
      <c r="X42" s="86">
        <v>18260.217912196505</v>
      </c>
    </row>
    <row r="43" spans="1:24" ht="18.75">
      <c r="A43" s="85" t="s">
        <v>725</v>
      </c>
      <c r="B43" s="82"/>
      <c r="C43" s="82">
        <v>12262.452649949999</v>
      </c>
      <c r="D43" s="82">
        <v>15199.0420089</v>
      </c>
      <c r="E43" s="82">
        <v>17293.53174384</v>
      </c>
      <c r="F43" s="83">
        <v>19179.624634120002</v>
      </c>
      <c r="H43" s="82">
        <v>19850.07683508</v>
      </c>
      <c r="I43" s="86">
        <v>20745.395455230002</v>
      </c>
      <c r="J43" s="86">
        <v>20655.05635423</v>
      </c>
      <c r="K43" s="86">
        <v>20614.1747854</v>
      </c>
      <c r="L43" s="86">
        <v>21089.63092103</v>
      </c>
      <c r="M43" s="86">
        <v>21119.88976149</v>
      </c>
      <c r="N43" s="86">
        <v>22012.76694211</v>
      </c>
      <c r="O43" s="86">
        <v>22321.539790679995</v>
      </c>
      <c r="P43" s="82">
        <v>21769.060157100004</v>
      </c>
      <c r="Q43" s="82">
        <v>22418.361211580002</v>
      </c>
      <c r="R43" s="86">
        <v>22700.744564509998</v>
      </c>
      <c r="S43" s="82">
        <v>22009.3955499</v>
      </c>
      <c r="T43" s="82"/>
      <c r="U43" s="82">
        <v>22239.726611920003</v>
      </c>
      <c r="V43" s="86">
        <v>22501.298761600003</v>
      </c>
      <c r="W43" s="82">
        <v>22049.96878856</v>
      </c>
      <c r="X43" s="86">
        <v>21613.7287003</v>
      </c>
    </row>
    <row r="44" spans="1:24" ht="21">
      <c r="A44" s="85" t="s">
        <v>741</v>
      </c>
      <c r="B44" s="82"/>
      <c r="C44" s="82">
        <v>780.685</v>
      </c>
      <c r="D44" s="82">
        <v>814.5811389999999</v>
      </c>
      <c r="E44" s="82">
        <v>961.758</v>
      </c>
      <c r="F44" s="83">
        <v>1142.261</v>
      </c>
      <c r="H44" s="82">
        <v>1468.305</v>
      </c>
      <c r="I44" s="86">
        <v>1442.241</v>
      </c>
      <c r="J44" s="86">
        <v>1506.664</v>
      </c>
      <c r="K44" s="86">
        <v>2645.35175</v>
      </c>
      <c r="L44" s="86">
        <v>1188.194</v>
      </c>
      <c r="M44" s="86">
        <v>1053.2379999999998</v>
      </c>
      <c r="N44" s="86">
        <v>1178.126</v>
      </c>
      <c r="O44" s="86">
        <v>1003.931</v>
      </c>
      <c r="P44" s="82">
        <v>1593.78041</v>
      </c>
      <c r="Q44" s="82">
        <v>1139.728153</v>
      </c>
      <c r="R44" s="86">
        <v>1056.06329</v>
      </c>
      <c r="S44" s="82">
        <v>1073.9412229999998</v>
      </c>
      <c r="T44" s="82"/>
      <c r="U44" s="82">
        <v>1061.7571799999998</v>
      </c>
      <c r="V44" s="86">
        <v>955.9127960000001</v>
      </c>
      <c r="W44" s="82">
        <v>1072.736983</v>
      </c>
      <c r="X44" s="86">
        <v>1357.7640000000001</v>
      </c>
    </row>
    <row r="45" spans="1:24" ht="18.75">
      <c r="A45" s="87" t="s">
        <v>726</v>
      </c>
      <c r="B45" s="82"/>
      <c r="C45" s="82">
        <v>481.422</v>
      </c>
      <c r="D45" s="82">
        <v>469.69613899999996</v>
      </c>
      <c r="E45" s="82">
        <v>532.749</v>
      </c>
      <c r="F45" s="83">
        <v>636.746</v>
      </c>
      <c r="H45" s="82">
        <v>594.844</v>
      </c>
      <c r="I45" s="86">
        <v>629.576</v>
      </c>
      <c r="J45" s="86">
        <v>633.597</v>
      </c>
      <c r="K45" s="86">
        <v>690.06275</v>
      </c>
      <c r="L45" s="86">
        <v>644.826</v>
      </c>
      <c r="M45" s="86">
        <v>688.444</v>
      </c>
      <c r="N45" s="86">
        <v>701.841</v>
      </c>
      <c r="O45" s="86">
        <v>663.701</v>
      </c>
      <c r="P45" s="82">
        <v>729.7894100000001</v>
      </c>
      <c r="Q45" s="82">
        <v>688.6841529999999</v>
      </c>
      <c r="R45" s="86">
        <v>717.71129</v>
      </c>
      <c r="S45" s="82">
        <v>632.0942229999999</v>
      </c>
      <c r="T45" s="82"/>
      <c r="U45" s="82">
        <v>612.5481799999999</v>
      </c>
      <c r="V45" s="86">
        <v>649.271796</v>
      </c>
      <c r="W45" s="82">
        <v>668.642983</v>
      </c>
      <c r="X45" s="86">
        <v>723.059</v>
      </c>
    </row>
    <row r="46" spans="1:24" ht="18.75">
      <c r="A46" s="87" t="s">
        <v>727</v>
      </c>
      <c r="B46" s="82"/>
      <c r="C46" s="82">
        <v>299.263</v>
      </c>
      <c r="D46" s="82">
        <v>344.885</v>
      </c>
      <c r="E46" s="82">
        <v>429.009</v>
      </c>
      <c r="F46" s="83">
        <v>505.515</v>
      </c>
      <c r="H46" s="82">
        <v>873.461</v>
      </c>
      <c r="I46" s="86">
        <v>812.665</v>
      </c>
      <c r="J46" s="86">
        <v>873.067</v>
      </c>
      <c r="K46" s="86">
        <v>1955.289</v>
      </c>
      <c r="L46" s="86">
        <v>543.368</v>
      </c>
      <c r="M46" s="86">
        <v>364.794</v>
      </c>
      <c r="N46" s="86">
        <v>476.285</v>
      </c>
      <c r="O46" s="86">
        <v>340.23</v>
      </c>
      <c r="P46" s="82">
        <v>863.991</v>
      </c>
      <c r="Q46" s="82">
        <v>451.044</v>
      </c>
      <c r="R46" s="86">
        <v>338.352</v>
      </c>
      <c r="S46" s="82">
        <v>441.847</v>
      </c>
      <c r="T46" s="82"/>
      <c r="U46" s="82">
        <v>449.209</v>
      </c>
      <c r="V46" s="86">
        <v>306.641</v>
      </c>
      <c r="W46" s="82">
        <v>404.094</v>
      </c>
      <c r="X46" s="86">
        <v>634.705</v>
      </c>
    </row>
    <row r="47" spans="1:24" ht="21">
      <c r="A47" s="93" t="s">
        <v>742</v>
      </c>
      <c r="B47" s="94"/>
      <c r="C47" s="94">
        <v>15.70729891050808</v>
      </c>
      <c r="D47" s="94">
        <v>18.658720759921746</v>
      </c>
      <c r="E47" s="94">
        <v>17.981167553417805</v>
      </c>
      <c r="F47" s="95">
        <v>16.790930123780818</v>
      </c>
      <c r="G47" s="69"/>
      <c r="H47" s="94">
        <v>13.519041912327479</v>
      </c>
      <c r="I47" s="94">
        <v>14.38413930489426</v>
      </c>
      <c r="J47" s="94">
        <v>13.70913246366144</v>
      </c>
      <c r="K47" s="94">
        <v>7.792602547241591</v>
      </c>
      <c r="L47" s="94">
        <v>17.749316122644956</v>
      </c>
      <c r="M47" s="94">
        <v>20.05234311854491</v>
      </c>
      <c r="N47" s="94">
        <v>18.68456085521413</v>
      </c>
      <c r="O47" s="94">
        <v>22.234137396574063</v>
      </c>
      <c r="P47" s="94">
        <v>13.658757517982043</v>
      </c>
      <c r="Q47" s="94">
        <v>19.669919666869895</v>
      </c>
      <c r="R47" s="94">
        <v>21.495628888406866</v>
      </c>
      <c r="S47" s="94">
        <v>20.49404108766575</v>
      </c>
      <c r="T47" s="94"/>
      <c r="U47" s="94">
        <v>20.946151371371002</v>
      </c>
      <c r="V47" s="94">
        <v>23.53907056768806</v>
      </c>
      <c r="W47" s="94">
        <v>20.554869588718187</v>
      </c>
      <c r="X47" s="94">
        <v>15.918619657245292</v>
      </c>
    </row>
    <row r="48" spans="1:5" ht="18.75">
      <c r="A48" s="85" t="s">
        <v>728</v>
      </c>
      <c r="B48" s="86"/>
      <c r="E48" s="82"/>
    </row>
    <row r="49" spans="1:5" ht="18.75">
      <c r="A49" s="85" t="s">
        <v>729</v>
      </c>
      <c r="B49" s="86"/>
      <c r="E49" s="82"/>
    </row>
    <row r="50" spans="1:2" ht="18.75">
      <c r="A50" s="85" t="s">
        <v>730</v>
      </c>
      <c r="B50" s="65"/>
    </row>
    <row r="51" spans="1:2" ht="18.75">
      <c r="A51" s="85" t="s">
        <v>731</v>
      </c>
      <c r="B51" s="65"/>
    </row>
    <row r="52" spans="1:2" ht="18.75">
      <c r="A52" s="87" t="s">
        <v>732</v>
      </c>
      <c r="B52" s="65"/>
    </row>
    <row r="53" spans="1:2" ht="18.75">
      <c r="A53" s="85" t="s">
        <v>733</v>
      </c>
      <c r="B53" s="65"/>
    </row>
    <row r="54" spans="1:2" ht="18.75">
      <c r="A54" s="85" t="s">
        <v>734</v>
      </c>
      <c r="B54" s="68"/>
    </row>
    <row r="55" spans="1:2" ht="18.75">
      <c r="A55" s="85" t="s">
        <v>735</v>
      </c>
      <c r="B55" s="68"/>
    </row>
    <row r="56" spans="1:2" ht="18.75">
      <c r="A56" s="87" t="s">
        <v>736</v>
      </c>
      <c r="B56" s="96"/>
    </row>
  </sheetData>
  <printOptions/>
  <pageMargins left="0.75" right="0.75" top="1" bottom="1" header="0.5" footer="0.5"/>
  <pageSetup horizontalDpi="600" verticalDpi="600" orientation="portrait" paperSize="9" scale="27" r:id="rId1"/>
</worksheet>
</file>

<file path=xl/worksheets/sheet4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9.421875" style="0" customWidth="1"/>
    <col min="2" max="2" width="17.28125" style="0" customWidth="1"/>
    <col min="3" max="3" width="18.140625" style="0" customWidth="1"/>
    <col min="4" max="4" width="17.8515625" style="0" customWidth="1"/>
    <col min="5" max="5" width="15.421875" style="0" customWidth="1"/>
    <col min="6" max="6" width="14.7109375" style="0" customWidth="1"/>
    <col min="7" max="7" width="14.00390625" style="0" customWidth="1"/>
  </cols>
  <sheetData>
    <row r="1" spans="1:7" ht="18.75">
      <c r="A1" s="195" t="s">
        <v>524</v>
      </c>
      <c r="B1" s="131"/>
      <c r="C1" s="131"/>
      <c r="D1" s="131"/>
      <c r="E1" s="131"/>
      <c r="F1" s="131"/>
      <c r="G1" s="131"/>
    </row>
    <row r="2" spans="1:7" ht="15.75">
      <c r="A2" s="131"/>
      <c r="B2" s="131"/>
      <c r="C2" s="131"/>
      <c r="D2" s="131"/>
      <c r="E2" s="131"/>
      <c r="F2" s="131"/>
      <c r="G2" s="131"/>
    </row>
    <row r="3" spans="1:7" ht="18.75">
      <c r="A3" s="195" t="s">
        <v>525</v>
      </c>
      <c r="B3" s="131"/>
      <c r="C3" s="131"/>
      <c r="D3" s="131"/>
      <c r="E3" s="131"/>
      <c r="F3" s="131"/>
      <c r="G3" s="131"/>
    </row>
    <row r="4" spans="1:7" ht="18.75">
      <c r="A4" s="195" t="s">
        <v>588</v>
      </c>
      <c r="B4" s="131"/>
      <c r="C4" s="131"/>
      <c r="D4" s="131"/>
      <c r="E4" s="131"/>
      <c r="F4" s="131" t="s">
        <v>775</v>
      </c>
      <c r="G4" s="131" t="s">
        <v>775</v>
      </c>
    </row>
    <row r="5" spans="1:7" ht="18.75">
      <c r="A5" s="1062"/>
      <c r="B5" s="1062"/>
      <c r="C5" s="1062"/>
      <c r="D5" s="1062"/>
      <c r="E5" s="1113" t="s">
        <v>850</v>
      </c>
      <c r="F5" s="1062"/>
      <c r="G5" s="1062"/>
    </row>
    <row r="6" spans="1:7" ht="18.75">
      <c r="A6" s="1062"/>
      <c r="B6" s="1062"/>
      <c r="C6" s="1064" t="s">
        <v>7</v>
      </c>
      <c r="D6" s="1064" t="s">
        <v>526</v>
      </c>
      <c r="E6" s="1064" t="s">
        <v>940</v>
      </c>
      <c r="F6" s="1064" t="s">
        <v>660</v>
      </c>
      <c r="G6" s="1064" t="s">
        <v>836</v>
      </c>
    </row>
    <row r="7" spans="1:7" ht="21">
      <c r="A7" s="1042" t="s">
        <v>840</v>
      </c>
      <c r="B7" s="1042"/>
      <c r="C7" s="1043" t="s">
        <v>849</v>
      </c>
      <c r="D7" s="1043" t="s">
        <v>541</v>
      </c>
      <c r="E7" s="1043" t="s">
        <v>849</v>
      </c>
      <c r="F7" s="1043" t="s">
        <v>849</v>
      </c>
      <c r="G7" s="1043" t="s">
        <v>849</v>
      </c>
    </row>
    <row r="8" spans="1:7" ht="15.75">
      <c r="A8" s="1114">
        <v>1993</v>
      </c>
      <c r="B8" s="153"/>
      <c r="C8" s="153">
        <v>22.725</v>
      </c>
      <c r="D8" s="153">
        <v>265.146</v>
      </c>
      <c r="E8" s="153">
        <v>2.406</v>
      </c>
      <c r="F8" s="153">
        <v>2.652</v>
      </c>
      <c r="G8" s="131">
        <v>292.92900000000003</v>
      </c>
    </row>
    <row r="9" spans="1:7" ht="18">
      <c r="A9" s="1115" t="s">
        <v>542</v>
      </c>
      <c r="B9" s="153"/>
      <c r="C9" s="153">
        <v>3.919</v>
      </c>
      <c r="D9" s="153">
        <v>57.193</v>
      </c>
      <c r="E9" s="153">
        <v>1.286</v>
      </c>
      <c r="F9" s="153">
        <v>0.182</v>
      </c>
      <c r="G9" s="131">
        <v>62.58</v>
      </c>
    </row>
    <row r="10" spans="1:7" ht="15.75">
      <c r="A10" s="1116" t="s">
        <v>527</v>
      </c>
      <c r="B10" s="153"/>
      <c r="C10" s="153">
        <v>3.502</v>
      </c>
      <c r="D10" s="153">
        <v>62.701</v>
      </c>
      <c r="E10" s="153">
        <v>1.318</v>
      </c>
      <c r="F10" s="153">
        <v>3.735</v>
      </c>
      <c r="G10" s="131">
        <v>71.256</v>
      </c>
    </row>
    <row r="11" spans="1:7" ht="15.75">
      <c r="A11" s="1116" t="s">
        <v>528</v>
      </c>
      <c r="B11" s="153"/>
      <c r="C11" s="153">
        <v>3.002</v>
      </c>
      <c r="D11" s="153">
        <v>70.754</v>
      </c>
      <c r="E11" s="153">
        <v>1.352</v>
      </c>
      <c r="F11" s="153">
        <v>4.829000000000001</v>
      </c>
      <c r="G11" s="131">
        <v>79.93700000000001</v>
      </c>
    </row>
    <row r="12" spans="1:7" ht="15.75">
      <c r="A12" s="1116" t="s">
        <v>529</v>
      </c>
      <c r="B12" s="153"/>
      <c r="C12" s="153">
        <v>3.002</v>
      </c>
      <c r="D12" s="153">
        <v>76.588</v>
      </c>
      <c r="E12" s="153">
        <v>1.331</v>
      </c>
      <c r="F12" s="153">
        <v>6.103000000000001</v>
      </c>
      <c r="G12" s="131">
        <v>87.024</v>
      </c>
    </row>
    <row r="13" spans="1:7" ht="15.75">
      <c r="A13" s="1116" t="s">
        <v>530</v>
      </c>
      <c r="B13" s="153"/>
      <c r="C13" s="153">
        <v>3</v>
      </c>
      <c r="D13" s="153">
        <v>91</v>
      </c>
      <c r="E13" s="153">
        <v>1.2</v>
      </c>
      <c r="F13" s="153">
        <v>11.3</v>
      </c>
      <c r="G13" s="131">
        <v>106.6</v>
      </c>
    </row>
    <row r="14" spans="1:7" ht="15.75">
      <c r="A14" s="297">
        <v>1999</v>
      </c>
      <c r="B14" s="153"/>
      <c r="C14" s="153">
        <v>3.002</v>
      </c>
      <c r="D14" s="153">
        <v>106.786</v>
      </c>
      <c r="E14" s="153">
        <v>1.536</v>
      </c>
      <c r="F14" s="153">
        <v>6.802</v>
      </c>
      <c r="G14" s="131">
        <v>118.126</v>
      </c>
    </row>
    <row r="15" spans="1:7" ht="15.75">
      <c r="A15" s="297"/>
      <c r="B15" s="153"/>
      <c r="C15" s="153"/>
      <c r="D15" s="153"/>
      <c r="E15" s="153"/>
      <c r="F15" s="153"/>
      <c r="G15" s="131"/>
    </row>
    <row r="16" spans="1:7" ht="15.75">
      <c r="A16" s="297">
        <v>2000</v>
      </c>
      <c r="B16" s="153" t="s">
        <v>593</v>
      </c>
      <c r="C16" s="153">
        <v>3.002</v>
      </c>
      <c r="D16" s="153">
        <v>108.599</v>
      </c>
      <c r="E16" s="153">
        <v>1.448</v>
      </c>
      <c r="F16" s="157">
        <v>10.281</v>
      </c>
      <c r="G16" s="251">
        <v>123.33</v>
      </c>
    </row>
    <row r="17" spans="1:7" ht="15.75">
      <c r="A17" s="297"/>
      <c r="B17" s="153" t="s">
        <v>596</v>
      </c>
      <c r="C17" s="153">
        <v>3.002</v>
      </c>
      <c r="D17" s="153">
        <v>114.443</v>
      </c>
      <c r="E17" s="157">
        <v>1.384</v>
      </c>
      <c r="F17" s="1017">
        <v>9.021</v>
      </c>
      <c r="G17" s="1018">
        <v>127.85</v>
      </c>
    </row>
    <row r="18" spans="1:7" ht="15.75">
      <c r="A18" s="126"/>
      <c r="B18" s="153" t="s">
        <v>599</v>
      </c>
      <c r="C18" s="157">
        <v>3.202</v>
      </c>
      <c r="D18" s="157">
        <v>114.808</v>
      </c>
      <c r="E18" s="157">
        <v>1.333</v>
      </c>
      <c r="F18" s="157">
        <v>11.56</v>
      </c>
      <c r="G18" s="1018">
        <v>130.903</v>
      </c>
    </row>
    <row r="19" spans="1:7" ht="15.75">
      <c r="A19" s="126"/>
      <c r="B19" s="153" t="s">
        <v>590</v>
      </c>
      <c r="C19" s="157">
        <v>3.109</v>
      </c>
      <c r="D19" s="157">
        <v>114.855</v>
      </c>
      <c r="E19" s="157">
        <v>1.274</v>
      </c>
      <c r="F19" s="157">
        <v>10.938</v>
      </c>
      <c r="G19" s="1018">
        <v>130.176</v>
      </c>
    </row>
    <row r="20" spans="1:7" ht="15.75">
      <c r="A20" s="126"/>
      <c r="B20" s="153"/>
      <c r="C20" s="157"/>
      <c r="D20" s="157"/>
      <c r="E20" s="157"/>
      <c r="F20" s="157"/>
      <c r="G20" s="1018"/>
    </row>
    <row r="21" spans="1:7" ht="15.75">
      <c r="A21" s="297">
        <v>2001</v>
      </c>
      <c r="B21" s="153" t="s">
        <v>593</v>
      </c>
      <c r="C21" s="157">
        <v>9.333</v>
      </c>
      <c r="D21" s="157">
        <v>116.267</v>
      </c>
      <c r="E21" s="157">
        <v>1.306</v>
      </c>
      <c r="F21" s="157">
        <v>3.908</v>
      </c>
      <c r="G21" s="1018">
        <v>130.814</v>
      </c>
    </row>
    <row r="22" spans="1:7" ht="18">
      <c r="A22" s="297"/>
      <c r="B22" s="1016" t="s">
        <v>543</v>
      </c>
      <c r="C22" s="157">
        <v>50.946</v>
      </c>
      <c r="D22" s="157">
        <v>122.191</v>
      </c>
      <c r="E22" s="157">
        <v>1.24</v>
      </c>
      <c r="F22" s="157">
        <v>7.907</v>
      </c>
      <c r="G22" s="1018">
        <v>182.28400000000002</v>
      </c>
    </row>
    <row r="23" spans="1:7" ht="12.75">
      <c r="A23" s="1117"/>
      <c r="B23" s="1117"/>
      <c r="C23" s="1117"/>
      <c r="D23" s="1117"/>
      <c r="E23" s="1117"/>
      <c r="F23" s="1117"/>
      <c r="G23" s="1117"/>
    </row>
    <row r="24" spans="1:7" ht="18.75">
      <c r="A24" s="1062" t="s">
        <v>775</v>
      </c>
      <c r="B24" s="1062"/>
      <c r="C24" s="1062"/>
      <c r="D24" s="1062"/>
      <c r="E24" s="1062" t="s">
        <v>973</v>
      </c>
      <c r="F24" s="1062"/>
      <c r="G24" s="1062"/>
    </row>
    <row r="25" spans="1:7" ht="18.75">
      <c r="A25" s="1062" t="s">
        <v>775</v>
      </c>
      <c r="B25" s="1062"/>
      <c r="C25" s="1064" t="s">
        <v>518</v>
      </c>
      <c r="D25" s="1064" t="s">
        <v>531</v>
      </c>
      <c r="E25" s="1064"/>
      <c r="F25" s="1064"/>
      <c r="G25" s="1064" t="s">
        <v>836</v>
      </c>
    </row>
    <row r="26" spans="1:7" ht="21">
      <c r="A26" s="1042" t="s">
        <v>840</v>
      </c>
      <c r="B26" s="1042"/>
      <c r="C26" s="1043" t="s">
        <v>972</v>
      </c>
      <c r="D26" s="1043" t="s">
        <v>532</v>
      </c>
      <c r="E26" s="1043" t="s">
        <v>544</v>
      </c>
      <c r="F26" s="1043" t="s">
        <v>660</v>
      </c>
      <c r="G26" s="1043" t="s">
        <v>473</v>
      </c>
    </row>
    <row r="27" spans="1:7" ht="15.75">
      <c r="A27" s="1114">
        <v>1993</v>
      </c>
      <c r="B27" s="153"/>
      <c r="C27" s="153">
        <v>43.072</v>
      </c>
      <c r="D27" s="153">
        <v>2.943</v>
      </c>
      <c r="E27" s="153">
        <v>86.53</v>
      </c>
      <c r="F27" s="153">
        <v>160.384</v>
      </c>
      <c r="G27" s="131">
        <v>292.929</v>
      </c>
    </row>
    <row r="28" spans="1:7" ht="18">
      <c r="A28" s="1115" t="s">
        <v>542</v>
      </c>
      <c r="B28" s="153"/>
      <c r="C28" s="153">
        <v>14.091</v>
      </c>
      <c r="D28" s="153">
        <v>0.106</v>
      </c>
      <c r="E28" s="153">
        <v>47.728</v>
      </c>
      <c r="F28" s="153">
        <v>0.655</v>
      </c>
      <c r="G28" s="131">
        <v>62.58</v>
      </c>
    </row>
    <row r="29" spans="1:7" ht="15.75">
      <c r="A29" s="1116" t="s">
        <v>527</v>
      </c>
      <c r="B29" s="153"/>
      <c r="C29" s="153">
        <v>15.052</v>
      </c>
      <c r="D29" s="153">
        <v>0.088</v>
      </c>
      <c r="E29" s="153">
        <v>55.247</v>
      </c>
      <c r="F29" s="153">
        <v>0.869</v>
      </c>
      <c r="G29" s="131">
        <v>71.256</v>
      </c>
    </row>
    <row r="30" spans="1:7" ht="15.75">
      <c r="A30" s="1116" t="s">
        <v>528</v>
      </c>
      <c r="B30" s="153"/>
      <c r="C30" s="153">
        <v>15.84</v>
      </c>
      <c r="D30" s="153">
        <v>0.173</v>
      </c>
      <c r="E30" s="153">
        <v>62.9</v>
      </c>
      <c r="F30" s="153">
        <v>1.024</v>
      </c>
      <c r="G30" s="131">
        <v>79.937</v>
      </c>
    </row>
    <row r="31" spans="1:7" ht="15.75">
      <c r="A31" s="1116" t="s">
        <v>533</v>
      </c>
      <c r="B31" s="153"/>
      <c r="C31" s="153">
        <v>16.01</v>
      </c>
      <c r="D31" s="153">
        <v>0.259</v>
      </c>
      <c r="E31" s="153">
        <v>69.681</v>
      </c>
      <c r="F31" s="153">
        <v>1.0739999999999998</v>
      </c>
      <c r="G31" s="131">
        <v>87.024</v>
      </c>
    </row>
    <row r="32" spans="1:7" ht="15.75">
      <c r="A32" s="1116" t="s">
        <v>534</v>
      </c>
      <c r="B32" s="153"/>
      <c r="C32" s="278">
        <v>17.3</v>
      </c>
      <c r="D32" s="278">
        <v>0.7</v>
      </c>
      <c r="E32" s="278">
        <v>87.3</v>
      </c>
      <c r="F32" s="278">
        <v>1.2</v>
      </c>
      <c r="G32" s="1056">
        <v>106.6</v>
      </c>
    </row>
    <row r="33" spans="1:7" ht="15.75">
      <c r="A33" s="297">
        <v>1999</v>
      </c>
      <c r="B33" s="278"/>
      <c r="C33" s="278">
        <v>19.573</v>
      </c>
      <c r="D33" s="278">
        <v>0.541</v>
      </c>
      <c r="E33" s="278">
        <v>96.79</v>
      </c>
      <c r="F33" s="278">
        <v>1.222</v>
      </c>
      <c r="G33" s="1056">
        <v>118.126</v>
      </c>
    </row>
    <row r="34" spans="1:7" ht="15.75">
      <c r="A34" s="297"/>
      <c r="B34" s="278"/>
      <c r="C34" s="278"/>
      <c r="D34" s="278"/>
      <c r="E34" s="278"/>
      <c r="F34" s="278"/>
      <c r="G34" s="1056"/>
    </row>
    <row r="35" spans="1:7" ht="15.75">
      <c r="A35" s="297">
        <v>2000</v>
      </c>
      <c r="B35" s="278" t="s">
        <v>593</v>
      </c>
      <c r="C35" s="278">
        <v>20.591</v>
      </c>
      <c r="D35" s="278">
        <v>1.413</v>
      </c>
      <c r="E35" s="278">
        <v>100.248</v>
      </c>
      <c r="F35" s="188">
        <v>1.078</v>
      </c>
      <c r="G35" s="387">
        <v>123.33</v>
      </c>
    </row>
    <row r="36" spans="1:7" ht="15.75">
      <c r="A36" s="130"/>
      <c r="B36" s="188" t="s">
        <v>596</v>
      </c>
      <c r="C36" s="188">
        <v>20.993</v>
      </c>
      <c r="D36" s="188">
        <v>2.637</v>
      </c>
      <c r="E36" s="188">
        <v>101.738</v>
      </c>
      <c r="F36" s="188">
        <v>2.482</v>
      </c>
      <c r="G36" s="387">
        <v>127.85</v>
      </c>
    </row>
    <row r="37" spans="1:7" ht="15.75">
      <c r="A37" s="130"/>
      <c r="B37" s="278" t="s">
        <v>599</v>
      </c>
      <c r="C37" s="188">
        <v>21.988</v>
      </c>
      <c r="D37" s="188">
        <v>1.943</v>
      </c>
      <c r="E37" s="188">
        <v>104.243</v>
      </c>
      <c r="F37" s="188">
        <v>2.729</v>
      </c>
      <c r="G37" s="1014">
        <v>130.90300000000002</v>
      </c>
    </row>
    <row r="38" spans="1:7" ht="15.75">
      <c r="A38" s="130"/>
      <c r="B38" s="278" t="s">
        <v>590</v>
      </c>
      <c r="C38" s="188">
        <v>22.859</v>
      </c>
      <c r="D38" s="188">
        <v>2.064</v>
      </c>
      <c r="E38" s="188">
        <v>103.097</v>
      </c>
      <c r="F38" s="188">
        <v>2.1559999999999997</v>
      </c>
      <c r="G38" s="1014">
        <v>130.176</v>
      </c>
    </row>
    <row r="39" spans="1:7" ht="15.75">
      <c r="A39" s="130"/>
      <c r="B39" s="278"/>
      <c r="C39" s="188"/>
      <c r="D39" s="188"/>
      <c r="E39" s="188"/>
      <c r="F39" s="188"/>
      <c r="G39" s="1014"/>
    </row>
    <row r="40" spans="1:7" ht="15.75">
      <c r="A40" s="297">
        <v>2001</v>
      </c>
      <c r="B40" s="278" t="s">
        <v>593</v>
      </c>
      <c r="C40" s="188">
        <v>22.019</v>
      </c>
      <c r="D40" s="188">
        <v>0.999</v>
      </c>
      <c r="E40" s="188">
        <v>98.918</v>
      </c>
      <c r="F40" s="188">
        <v>8.878</v>
      </c>
      <c r="G40" s="1014">
        <v>130.81400000000002</v>
      </c>
    </row>
    <row r="41" spans="1:7" ht="18">
      <c r="A41" s="1118"/>
      <c r="B41" s="1119" t="s">
        <v>543</v>
      </c>
      <c r="C41" s="193">
        <v>29.22</v>
      </c>
      <c r="D41" s="193">
        <v>1.636</v>
      </c>
      <c r="E41" s="193">
        <v>137.906</v>
      </c>
      <c r="F41" s="193">
        <v>13.522</v>
      </c>
      <c r="G41" s="1070">
        <v>182.284</v>
      </c>
    </row>
    <row r="42" spans="1:7" ht="15.75">
      <c r="A42" s="1120" t="s">
        <v>411</v>
      </c>
      <c r="B42" s="1121" t="s">
        <v>535</v>
      </c>
      <c r="C42" s="1121"/>
      <c r="D42" s="278"/>
      <c r="E42" s="278"/>
      <c r="F42" s="278"/>
      <c r="G42" s="1056"/>
    </row>
    <row r="43" spans="1:7" ht="15.75">
      <c r="A43" s="1120" t="s">
        <v>413</v>
      </c>
      <c r="B43" s="1122" t="s">
        <v>536</v>
      </c>
      <c r="C43" s="278"/>
      <c r="D43" s="1122"/>
      <c r="E43" s="1122"/>
      <c r="F43" s="1122"/>
      <c r="G43" s="1056"/>
    </row>
    <row r="44" spans="1:7" ht="15">
      <c r="A44" s="1120" t="s">
        <v>430</v>
      </c>
      <c r="B44" s="1122" t="s">
        <v>537</v>
      </c>
      <c r="C44" s="1122"/>
      <c r="D44" s="1121"/>
      <c r="E44" s="1121"/>
      <c r="F44" s="1121"/>
      <c r="G44" s="1121"/>
    </row>
    <row r="45" spans="1:7" ht="15.75">
      <c r="A45" s="1120" t="s">
        <v>505</v>
      </c>
      <c r="B45" s="1122" t="s">
        <v>538</v>
      </c>
      <c r="C45" s="278"/>
      <c r="D45" s="1122"/>
      <c r="E45" s="1122"/>
      <c r="F45" s="1122"/>
      <c r="G45" s="1122"/>
    </row>
    <row r="46" spans="1:7" ht="15">
      <c r="A46" s="1123"/>
      <c r="B46" s="1122" t="s">
        <v>539</v>
      </c>
      <c r="C46" s="126"/>
      <c r="D46" s="126"/>
      <c r="E46" s="126"/>
      <c r="F46" s="126"/>
      <c r="G46" s="1122"/>
    </row>
    <row r="47" spans="1:7" ht="15">
      <c r="A47" s="1122" t="s">
        <v>231</v>
      </c>
      <c r="B47" s="1122" t="s">
        <v>540</v>
      </c>
      <c r="C47" s="1122"/>
      <c r="D47" s="1122"/>
      <c r="E47" s="1122"/>
      <c r="F47" s="1122"/>
      <c r="G47" s="1122"/>
    </row>
  </sheetData>
  <printOptions/>
  <pageMargins left="0.75" right="0.75" top="1" bottom="1" header="0.5" footer="0.5"/>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J103"/>
  <sheetViews>
    <sheetView workbookViewId="0" topLeftCell="A1">
      <selection activeCell="A1" sqref="A1"/>
    </sheetView>
  </sheetViews>
  <sheetFormatPr defaultColWidth="9.140625" defaultRowHeight="12.75"/>
  <cols>
    <col min="1" max="1" width="18.140625" style="0" customWidth="1"/>
    <col min="2" max="2" width="13.8515625" style="0" customWidth="1"/>
    <col min="3" max="3" width="16.57421875" style="0" customWidth="1"/>
    <col min="4" max="4" width="23.28125" style="0" customWidth="1"/>
    <col min="5" max="5" width="16.57421875" style="0" customWidth="1"/>
    <col min="6" max="6" width="16.00390625" style="0" customWidth="1"/>
    <col min="7" max="7" width="13.7109375" style="0" customWidth="1"/>
    <col min="8" max="8" width="11.57421875" style="0" customWidth="1"/>
    <col min="9" max="9" width="12.140625" style="0" customWidth="1"/>
    <col min="10" max="10" width="12.7109375" style="0" customWidth="1"/>
  </cols>
  <sheetData>
    <row r="1" spans="1:10" ht="18.75">
      <c r="A1" s="195" t="s">
        <v>545</v>
      </c>
      <c r="B1" s="195"/>
      <c r="C1" s="195" t="s">
        <v>775</v>
      </c>
      <c r="D1" s="195"/>
      <c r="E1" s="195"/>
      <c r="F1" s="195"/>
      <c r="G1" s="195"/>
      <c r="H1" s="195"/>
      <c r="I1" s="126"/>
      <c r="J1" s="126"/>
    </row>
    <row r="2" spans="1:10" ht="18.75">
      <c r="A2" s="195"/>
      <c r="B2" s="195"/>
      <c r="C2" s="195"/>
      <c r="D2" s="195"/>
      <c r="E2" s="195"/>
      <c r="F2" s="195"/>
      <c r="G2" s="195"/>
      <c r="H2" s="195"/>
      <c r="I2" s="126"/>
      <c r="J2" s="126"/>
    </row>
    <row r="3" spans="1:10" ht="18.75">
      <c r="A3" s="195" t="s">
        <v>546</v>
      </c>
      <c r="B3" s="195"/>
      <c r="C3" s="195"/>
      <c r="D3" s="195"/>
      <c r="E3" s="195"/>
      <c r="F3" s="195"/>
      <c r="G3" s="195"/>
      <c r="H3" s="195"/>
      <c r="I3" s="126"/>
      <c r="J3" s="126"/>
    </row>
    <row r="4" spans="1:10" ht="18.75">
      <c r="A4" s="195" t="s">
        <v>588</v>
      </c>
      <c r="B4" s="195"/>
      <c r="C4" s="195"/>
      <c r="D4" s="195"/>
      <c r="E4" s="195"/>
      <c r="F4" s="195"/>
      <c r="G4" s="195"/>
      <c r="H4" s="195"/>
      <c r="I4" s="133"/>
      <c r="J4" s="133"/>
    </row>
    <row r="5" spans="1:10" ht="18.75">
      <c r="A5" s="1062"/>
      <c r="B5" s="1062"/>
      <c r="C5" s="1062"/>
      <c r="D5" s="1062"/>
      <c r="E5" s="1062" t="s">
        <v>850</v>
      </c>
      <c r="F5" s="1062"/>
      <c r="G5" s="1062"/>
      <c r="H5" s="1039"/>
      <c r="I5" s="133"/>
      <c r="J5" s="126"/>
    </row>
    <row r="6" spans="1:10" ht="18.75">
      <c r="A6" s="1062"/>
      <c r="B6" s="1062"/>
      <c r="C6" s="1064" t="s">
        <v>463</v>
      </c>
      <c r="D6" s="1064"/>
      <c r="E6" s="1064" t="s">
        <v>824</v>
      </c>
      <c r="F6" s="1064" t="s">
        <v>940</v>
      </c>
      <c r="G6" s="1064" t="s">
        <v>660</v>
      </c>
      <c r="H6" s="126"/>
      <c r="I6" s="126"/>
      <c r="J6" s="1064" t="s">
        <v>836</v>
      </c>
    </row>
    <row r="7" spans="1:10" ht="21">
      <c r="A7" s="1042" t="s">
        <v>840</v>
      </c>
      <c r="B7" s="1042"/>
      <c r="C7" s="1043" t="s">
        <v>559</v>
      </c>
      <c r="D7" s="1043"/>
      <c r="E7" s="1043" t="s">
        <v>560</v>
      </c>
      <c r="F7" s="1043" t="s">
        <v>849</v>
      </c>
      <c r="G7" s="1043" t="s">
        <v>849</v>
      </c>
      <c r="H7" s="133"/>
      <c r="I7" s="133"/>
      <c r="J7" s="1043" t="s">
        <v>828</v>
      </c>
    </row>
    <row r="8" spans="1:10" ht="15.75">
      <c r="A8" s="131" t="s">
        <v>853</v>
      </c>
      <c r="B8" s="153"/>
      <c r="C8" s="153">
        <v>62.751</v>
      </c>
      <c r="D8" s="153"/>
      <c r="E8" s="153">
        <v>40.158</v>
      </c>
      <c r="F8" s="153">
        <v>20.191</v>
      </c>
      <c r="G8" s="153">
        <v>3.379</v>
      </c>
      <c r="H8" s="126"/>
      <c r="I8" s="126"/>
      <c r="J8" s="1049">
        <v>126.48</v>
      </c>
    </row>
    <row r="9" spans="1:10" ht="15.75">
      <c r="A9" s="131" t="s">
        <v>854</v>
      </c>
      <c r="B9" s="153"/>
      <c r="C9" s="153">
        <v>55.511</v>
      </c>
      <c r="D9" s="153"/>
      <c r="E9" s="157">
        <v>66.8</v>
      </c>
      <c r="F9" s="157">
        <v>19.937</v>
      </c>
      <c r="G9" s="157">
        <v>6.3870000000000005</v>
      </c>
      <c r="H9" s="126"/>
      <c r="I9" s="1124"/>
      <c r="J9" s="131">
        <v>148.635</v>
      </c>
    </row>
    <row r="10" spans="1:10" ht="15.75">
      <c r="A10" s="131" t="s">
        <v>855</v>
      </c>
      <c r="B10" s="153"/>
      <c r="C10" s="153">
        <v>46.650999999999996</v>
      </c>
      <c r="D10" s="153"/>
      <c r="E10" s="153">
        <v>103.005</v>
      </c>
      <c r="F10" s="153">
        <v>20.174</v>
      </c>
      <c r="G10" s="153">
        <v>8.047</v>
      </c>
      <c r="H10" s="126"/>
      <c r="I10" s="125"/>
      <c r="J10" s="131">
        <v>177.877</v>
      </c>
    </row>
    <row r="11" spans="1:10" ht="15.75">
      <c r="A11" s="131" t="s">
        <v>856</v>
      </c>
      <c r="B11" s="153"/>
      <c r="C11" s="153">
        <v>69.637</v>
      </c>
      <c r="D11" s="153"/>
      <c r="E11" s="153">
        <v>127.145</v>
      </c>
      <c r="F11" s="153">
        <v>27.392</v>
      </c>
      <c r="G11" s="153">
        <v>5.785</v>
      </c>
      <c r="H11" s="126"/>
      <c r="I11" s="125"/>
      <c r="J11" s="131">
        <v>229.95899999999997</v>
      </c>
    </row>
    <row r="12" spans="1:10" ht="15.75">
      <c r="A12" s="131" t="s">
        <v>1077</v>
      </c>
      <c r="B12" s="153"/>
      <c r="C12" s="153">
        <v>53.897</v>
      </c>
      <c r="D12" s="153"/>
      <c r="E12" s="153">
        <v>184.508</v>
      </c>
      <c r="F12" s="153">
        <v>25.75</v>
      </c>
      <c r="G12" s="153">
        <v>6.797000000000001</v>
      </c>
      <c r="H12" s="126"/>
      <c r="I12" s="125"/>
      <c r="J12" s="131">
        <v>270.952</v>
      </c>
    </row>
    <row r="13" spans="1:10" ht="15.75">
      <c r="A13" s="297">
        <v>2000</v>
      </c>
      <c r="B13" s="157"/>
      <c r="C13" s="157">
        <v>25.584</v>
      </c>
      <c r="D13" s="157"/>
      <c r="E13" s="157">
        <v>253.18</v>
      </c>
      <c r="F13" s="157">
        <v>25.479</v>
      </c>
      <c r="G13" s="157">
        <v>6.121</v>
      </c>
      <c r="H13" s="126"/>
      <c r="I13" s="126"/>
      <c r="J13" s="1018">
        <v>310.364</v>
      </c>
    </row>
    <row r="14" spans="1:10" ht="15.75">
      <c r="A14" s="297">
        <v>2001</v>
      </c>
      <c r="B14" s="157"/>
      <c r="C14" s="298">
        <v>10.235</v>
      </c>
      <c r="D14" s="298"/>
      <c r="E14" s="298">
        <v>343.683</v>
      </c>
      <c r="F14" s="298">
        <v>37.42</v>
      </c>
      <c r="G14" s="298">
        <f>2.462+3.567+3.404</f>
        <v>9.433</v>
      </c>
      <c r="H14" s="126"/>
      <c r="I14" s="126"/>
      <c r="J14" s="300">
        <v>400.771</v>
      </c>
    </row>
    <row r="15" spans="1:10" ht="15.75">
      <c r="A15" s="297">
        <v>2002</v>
      </c>
      <c r="B15" s="126"/>
      <c r="C15" s="188">
        <v>3.337</v>
      </c>
      <c r="D15" s="188"/>
      <c r="E15" s="188">
        <v>401.547</v>
      </c>
      <c r="F15" s="188">
        <v>41.535</v>
      </c>
      <c r="G15" s="188">
        <v>9.63</v>
      </c>
      <c r="H15" s="126"/>
      <c r="I15" s="126"/>
      <c r="J15" s="1014">
        <v>456.049</v>
      </c>
    </row>
    <row r="16" spans="1:10" ht="15.75">
      <c r="A16" s="1118">
        <v>2003</v>
      </c>
      <c r="B16" s="133"/>
      <c r="C16" s="193">
        <v>5.365</v>
      </c>
      <c r="D16" s="193"/>
      <c r="E16" s="193">
        <v>476.991</v>
      </c>
      <c r="F16" s="193">
        <v>43.425</v>
      </c>
      <c r="G16" s="193">
        <v>9.22</v>
      </c>
      <c r="H16" s="133"/>
      <c r="I16" s="1125"/>
      <c r="J16" s="1070">
        <v>535.001</v>
      </c>
    </row>
    <row r="17" spans="1:10" ht="15.75">
      <c r="A17" s="278"/>
      <c r="B17" s="126"/>
      <c r="C17" s="1126"/>
      <c r="D17" s="1071" t="s">
        <v>925</v>
      </c>
      <c r="E17" s="1126"/>
      <c r="F17" s="1127"/>
      <c r="G17" s="1127"/>
      <c r="H17" s="1127"/>
      <c r="I17" s="1127"/>
      <c r="J17" s="126"/>
    </row>
    <row r="18" spans="1:10" ht="15.75">
      <c r="A18" s="278"/>
      <c r="B18" s="1128"/>
      <c r="C18" s="1049"/>
      <c r="D18" s="1049" t="s">
        <v>450</v>
      </c>
      <c r="E18" s="1049" t="s">
        <v>836</v>
      </c>
      <c r="F18" s="1049" t="s">
        <v>547</v>
      </c>
      <c r="G18" s="1049"/>
      <c r="H18" s="1049"/>
      <c r="I18" s="1129"/>
      <c r="J18" s="1047"/>
    </row>
    <row r="19" spans="1:10" ht="15.75">
      <c r="A19" s="278"/>
      <c r="B19" s="278"/>
      <c r="C19" s="1049" t="s">
        <v>463</v>
      </c>
      <c r="D19" s="1049" t="s">
        <v>548</v>
      </c>
      <c r="E19" s="1019" t="s">
        <v>938</v>
      </c>
      <c r="F19" s="1049" t="s">
        <v>549</v>
      </c>
      <c r="G19" s="1049" t="s">
        <v>517</v>
      </c>
      <c r="H19" s="1130" t="s">
        <v>940</v>
      </c>
      <c r="I19" s="1131" t="s">
        <v>660</v>
      </c>
      <c r="J19" s="1131" t="s">
        <v>836</v>
      </c>
    </row>
    <row r="20" spans="1:10" ht="15.75">
      <c r="A20" s="1105" t="s">
        <v>840</v>
      </c>
      <c r="B20" s="159"/>
      <c r="C20" s="1132" t="s">
        <v>967</v>
      </c>
      <c r="D20" s="1132" t="s">
        <v>468</v>
      </c>
      <c r="E20" s="1054" t="s">
        <v>849</v>
      </c>
      <c r="F20" s="1054" t="s">
        <v>841</v>
      </c>
      <c r="G20" s="1054" t="s">
        <v>8</v>
      </c>
      <c r="H20" s="1054" t="s">
        <v>849</v>
      </c>
      <c r="I20" s="1054" t="s">
        <v>849</v>
      </c>
      <c r="J20" s="1054" t="s">
        <v>828</v>
      </c>
    </row>
    <row r="21" spans="1:10" ht="15.75">
      <c r="A21" s="1055" t="s">
        <v>1127</v>
      </c>
      <c r="B21" s="153" t="s">
        <v>591</v>
      </c>
      <c r="C21" s="153">
        <f>0.003+6.936</f>
        <v>6.939</v>
      </c>
      <c r="D21" s="153">
        <v>25</v>
      </c>
      <c r="E21" s="153">
        <v>31.939</v>
      </c>
      <c r="F21" s="770" t="s">
        <v>608</v>
      </c>
      <c r="G21" s="153">
        <v>456.097</v>
      </c>
      <c r="H21" s="153">
        <v>45.595</v>
      </c>
      <c r="I21" s="153">
        <v>9.191</v>
      </c>
      <c r="J21" s="266">
        <v>542.822</v>
      </c>
    </row>
    <row r="22" spans="1:10" ht="15.75">
      <c r="A22" s="153"/>
      <c r="B22" s="153" t="s">
        <v>592</v>
      </c>
      <c r="C22" s="153">
        <f>0.003+15.718</f>
        <v>15.721</v>
      </c>
      <c r="D22" s="153">
        <v>15</v>
      </c>
      <c r="E22" s="153">
        <v>30.721</v>
      </c>
      <c r="F22" s="770" t="s">
        <v>608</v>
      </c>
      <c r="G22" s="153">
        <v>463.333</v>
      </c>
      <c r="H22" s="153">
        <v>42.167</v>
      </c>
      <c r="I22" s="153">
        <v>10.831000000000001</v>
      </c>
      <c r="J22" s="266">
        <v>547.052</v>
      </c>
    </row>
    <row r="23" spans="1:10" ht="15.75">
      <c r="A23" s="153"/>
      <c r="B23" s="153" t="s">
        <v>593</v>
      </c>
      <c r="C23" s="157">
        <f>0.002+20.963</f>
        <v>20.965</v>
      </c>
      <c r="D23" s="157">
        <v>15.985</v>
      </c>
      <c r="E23" s="157">
        <v>36.95</v>
      </c>
      <c r="F23" s="1048" t="s">
        <v>608</v>
      </c>
      <c r="G23" s="157">
        <v>454.344</v>
      </c>
      <c r="H23" s="157">
        <v>41.77</v>
      </c>
      <c r="I23" s="157">
        <v>9.001000000000001</v>
      </c>
      <c r="J23" s="291">
        <v>542.065</v>
      </c>
    </row>
    <row r="24" spans="1:10" ht="15.75">
      <c r="A24" s="153"/>
      <c r="B24" s="153" t="s">
        <v>594</v>
      </c>
      <c r="C24" s="157">
        <v>11.207</v>
      </c>
      <c r="D24" s="157">
        <v>19</v>
      </c>
      <c r="E24" s="157">
        <v>30.207</v>
      </c>
      <c r="F24" s="1048" t="s">
        <v>608</v>
      </c>
      <c r="G24" s="157">
        <v>469.41</v>
      </c>
      <c r="H24" s="157">
        <v>42.032</v>
      </c>
      <c r="I24" s="157">
        <v>7.5329999999999995</v>
      </c>
      <c r="J24" s="1018">
        <v>549.182</v>
      </c>
    </row>
    <row r="25" spans="1:10" ht="15.75">
      <c r="A25" s="153"/>
      <c r="B25" s="153" t="s">
        <v>595</v>
      </c>
      <c r="C25" s="157">
        <f>0.003+5.187</f>
        <v>5.19</v>
      </c>
      <c r="D25" s="157">
        <v>23</v>
      </c>
      <c r="E25" s="157">
        <v>28.19</v>
      </c>
      <c r="F25" s="1048" t="s">
        <v>608</v>
      </c>
      <c r="G25" s="157">
        <v>473.211</v>
      </c>
      <c r="H25" s="157">
        <v>40.576</v>
      </c>
      <c r="I25" s="157">
        <v>11.139000000000001</v>
      </c>
      <c r="J25" s="291">
        <v>553.116</v>
      </c>
    </row>
    <row r="26" spans="1:10" ht="15.75">
      <c r="A26" s="153"/>
      <c r="B26" s="153" t="s">
        <v>596</v>
      </c>
      <c r="C26" s="157">
        <v>29.87</v>
      </c>
      <c r="D26" s="157">
        <v>3</v>
      </c>
      <c r="E26" s="157">
        <v>32.87</v>
      </c>
      <c r="F26" s="1048" t="s">
        <v>608</v>
      </c>
      <c r="G26" s="157">
        <v>475.258</v>
      </c>
      <c r="H26" s="157">
        <v>41.146</v>
      </c>
      <c r="I26" s="157">
        <v>13.607000000000001</v>
      </c>
      <c r="J26" s="1018">
        <v>562.881</v>
      </c>
    </row>
    <row r="27" spans="1:10" ht="15.75">
      <c r="A27" s="153"/>
      <c r="B27" s="153" t="s">
        <v>597</v>
      </c>
      <c r="C27" s="153">
        <f>0.003+3.442</f>
        <v>3.4450000000000003</v>
      </c>
      <c r="D27" s="153">
        <v>30.053</v>
      </c>
      <c r="E27" s="157">
        <v>33.498000000000005</v>
      </c>
      <c r="F27" s="1048" t="s">
        <v>608</v>
      </c>
      <c r="G27" s="157">
        <v>457.64</v>
      </c>
      <c r="H27" s="157">
        <v>42.69</v>
      </c>
      <c r="I27" s="157">
        <v>5.992</v>
      </c>
      <c r="J27" s="266">
        <v>539.82</v>
      </c>
    </row>
    <row r="28" spans="1:10" ht="15.75">
      <c r="A28" s="153"/>
      <c r="B28" s="153" t="s">
        <v>598</v>
      </c>
      <c r="C28" s="153">
        <f>0.003+5.371</f>
        <v>5.3740000000000006</v>
      </c>
      <c r="D28" s="153">
        <v>27.053</v>
      </c>
      <c r="E28" s="153">
        <v>32.427</v>
      </c>
      <c r="F28" s="770" t="s">
        <v>608</v>
      </c>
      <c r="G28" s="153">
        <v>462.873</v>
      </c>
      <c r="H28" s="153">
        <v>42.977</v>
      </c>
      <c r="I28" s="153">
        <v>6.771</v>
      </c>
      <c r="J28" s="266">
        <v>545.048</v>
      </c>
    </row>
    <row r="29" spans="1:10" ht="15.75">
      <c r="A29" s="153"/>
      <c r="B29" s="153" t="s">
        <v>599</v>
      </c>
      <c r="C29" s="153">
        <f>0.003+9.899</f>
        <v>9.902</v>
      </c>
      <c r="D29" s="153">
        <v>47.076</v>
      </c>
      <c r="E29" s="153">
        <v>56.978</v>
      </c>
      <c r="F29" s="770" t="s">
        <v>608</v>
      </c>
      <c r="G29" s="153">
        <v>447.776</v>
      </c>
      <c r="H29" s="153">
        <v>43.17</v>
      </c>
      <c r="I29" s="153">
        <v>4.071</v>
      </c>
      <c r="J29" s="266">
        <v>551.995</v>
      </c>
    </row>
    <row r="30" spans="1:10" ht="15.75">
      <c r="A30" s="278"/>
      <c r="B30" s="278" t="s">
        <v>600</v>
      </c>
      <c r="C30" s="278">
        <f>0.003+5.275</f>
        <v>5.2780000000000005</v>
      </c>
      <c r="D30" s="278">
        <v>42.493</v>
      </c>
      <c r="E30" s="153">
        <v>47.771</v>
      </c>
      <c r="F30" s="770" t="s">
        <v>608</v>
      </c>
      <c r="G30" s="278">
        <v>460.992</v>
      </c>
      <c r="H30" s="278">
        <v>44.226</v>
      </c>
      <c r="I30" s="278">
        <v>4.35</v>
      </c>
      <c r="J30" s="266">
        <v>557.339</v>
      </c>
    </row>
    <row r="31" spans="1:10" ht="15.75">
      <c r="A31" s="278"/>
      <c r="B31" s="278" t="s">
        <v>601</v>
      </c>
      <c r="C31" s="278">
        <f>0.003+5.347</f>
        <v>5.3500000000000005</v>
      </c>
      <c r="D31" s="278">
        <v>33.353</v>
      </c>
      <c r="E31" s="153">
        <v>38.703</v>
      </c>
      <c r="F31" s="770" t="s">
        <v>608</v>
      </c>
      <c r="G31" s="278">
        <v>470.544</v>
      </c>
      <c r="H31" s="278">
        <v>43.906</v>
      </c>
      <c r="I31" s="278">
        <v>3.927</v>
      </c>
      <c r="J31" s="266">
        <v>557.08</v>
      </c>
    </row>
    <row r="32" spans="1:10" ht="15.75">
      <c r="A32" s="278"/>
      <c r="B32" s="278" t="s">
        <v>590</v>
      </c>
      <c r="C32" s="278">
        <f>0+25.381</f>
        <v>25.381</v>
      </c>
      <c r="D32" s="278">
        <v>25.077</v>
      </c>
      <c r="E32" s="278">
        <v>50.458</v>
      </c>
      <c r="F32" s="1057" t="s">
        <v>608</v>
      </c>
      <c r="G32" s="278">
        <v>461.481</v>
      </c>
      <c r="H32" s="278">
        <v>45.045</v>
      </c>
      <c r="I32" s="278">
        <v>6.1419999999999995</v>
      </c>
      <c r="J32" s="266">
        <v>563.126</v>
      </c>
    </row>
    <row r="33" spans="1:10" ht="15.75">
      <c r="A33" s="278"/>
      <c r="B33" s="278"/>
      <c r="C33" s="278"/>
      <c r="D33" s="278"/>
      <c r="E33" s="278"/>
      <c r="F33" s="1057"/>
      <c r="G33" s="278"/>
      <c r="H33" s="278"/>
      <c r="I33" s="278"/>
      <c r="J33" s="270"/>
    </row>
    <row r="34" spans="1:10" ht="15.75">
      <c r="A34" s="1055" t="s">
        <v>1128</v>
      </c>
      <c r="B34" s="153" t="s">
        <v>591</v>
      </c>
      <c r="C34" s="278">
        <v>12.518</v>
      </c>
      <c r="D34" s="278">
        <v>39.843</v>
      </c>
      <c r="E34" s="278">
        <v>52.361</v>
      </c>
      <c r="F34" s="1057" t="s">
        <v>608</v>
      </c>
      <c r="G34" s="278">
        <v>471.12</v>
      </c>
      <c r="H34" s="278">
        <v>45.332</v>
      </c>
      <c r="I34" s="278">
        <v>2.823</v>
      </c>
      <c r="J34" s="270">
        <v>571.636</v>
      </c>
    </row>
    <row r="35" spans="1:10" ht="15.75">
      <c r="A35" s="278"/>
      <c r="B35" s="153" t="s">
        <v>592</v>
      </c>
      <c r="C35" s="278">
        <v>14.857</v>
      </c>
      <c r="D35" s="278">
        <v>27.229</v>
      </c>
      <c r="E35" s="278">
        <v>42.086</v>
      </c>
      <c r="F35" s="1057" t="s">
        <v>608</v>
      </c>
      <c r="G35" s="278">
        <v>483.597</v>
      </c>
      <c r="H35" s="278">
        <v>46.641</v>
      </c>
      <c r="I35" s="278">
        <v>3.01</v>
      </c>
      <c r="J35" s="270">
        <v>575.334</v>
      </c>
    </row>
    <row r="36" spans="1:10" ht="15.75">
      <c r="A36" s="278"/>
      <c r="B36" s="153" t="s">
        <v>593</v>
      </c>
      <c r="C36" s="188">
        <v>11.787</v>
      </c>
      <c r="D36" s="188">
        <v>28.782</v>
      </c>
      <c r="E36" s="188">
        <v>40.569</v>
      </c>
      <c r="F36" s="191" t="s">
        <v>608</v>
      </c>
      <c r="G36" s="188">
        <v>479.982</v>
      </c>
      <c r="H36" s="188">
        <v>44.429</v>
      </c>
      <c r="I36" s="188">
        <v>1.9309999999999998</v>
      </c>
      <c r="J36" s="300">
        <v>566.9110000000001</v>
      </c>
    </row>
    <row r="37" spans="1:10" ht="15.75">
      <c r="A37" s="278"/>
      <c r="B37" s="153" t="s">
        <v>594</v>
      </c>
      <c r="C37" s="278">
        <v>13.505</v>
      </c>
      <c r="D37" s="278">
        <v>15.537</v>
      </c>
      <c r="E37" s="278">
        <v>29.042</v>
      </c>
      <c r="F37" s="1057" t="s">
        <v>608</v>
      </c>
      <c r="G37" s="278">
        <v>484.869</v>
      </c>
      <c r="H37" s="278">
        <v>55.125</v>
      </c>
      <c r="I37" s="278">
        <v>2.0429999999999997</v>
      </c>
      <c r="J37" s="270">
        <v>571.0790000000001</v>
      </c>
    </row>
    <row r="38" spans="1:10" ht="15.75">
      <c r="A38" s="278"/>
      <c r="B38" s="153" t="s">
        <v>595</v>
      </c>
      <c r="C38" s="278">
        <v>15.183</v>
      </c>
      <c r="D38" s="278">
        <v>15.195</v>
      </c>
      <c r="E38" s="278">
        <v>30.378</v>
      </c>
      <c r="F38" s="1057" t="s">
        <v>608</v>
      </c>
      <c r="G38" s="278">
        <v>486.234</v>
      </c>
      <c r="H38" s="278">
        <v>55.905</v>
      </c>
      <c r="I38" s="278">
        <v>2.649</v>
      </c>
      <c r="J38" s="270">
        <v>575.1659999999999</v>
      </c>
    </row>
    <row r="39" spans="1:10" ht="15.75">
      <c r="A39" s="278"/>
      <c r="B39" s="153" t="s">
        <v>596</v>
      </c>
      <c r="C39" s="278">
        <v>20.375999999999998</v>
      </c>
      <c r="D39" s="278">
        <v>15.304</v>
      </c>
      <c r="E39" s="278">
        <v>35.68</v>
      </c>
      <c r="F39" s="1057" t="s">
        <v>608</v>
      </c>
      <c r="G39" s="278">
        <v>482.054</v>
      </c>
      <c r="H39" s="278">
        <v>43.642</v>
      </c>
      <c r="I39" s="278">
        <v>4.4110000000000005</v>
      </c>
      <c r="J39" s="270">
        <v>565.7869999999999</v>
      </c>
    </row>
    <row r="40" spans="1:10" ht="15.75">
      <c r="A40" s="278"/>
      <c r="B40" s="153" t="s">
        <v>597</v>
      </c>
      <c r="C40" s="278">
        <v>22.488</v>
      </c>
      <c r="D40" s="278">
        <v>15.322</v>
      </c>
      <c r="E40" s="278">
        <v>37.81</v>
      </c>
      <c r="F40" s="1057" t="s">
        <v>608</v>
      </c>
      <c r="G40" s="278">
        <v>485.343</v>
      </c>
      <c r="H40" s="278">
        <v>44.085</v>
      </c>
      <c r="I40" s="278">
        <v>3.701</v>
      </c>
      <c r="J40" s="270">
        <v>570.9390000000001</v>
      </c>
    </row>
    <row r="41" spans="1:10" ht="15.75">
      <c r="A41" s="278"/>
      <c r="B41" s="153" t="s">
        <v>598</v>
      </c>
      <c r="C41" s="278">
        <v>22.205</v>
      </c>
      <c r="D41" s="278">
        <v>18.322</v>
      </c>
      <c r="E41" s="278">
        <v>40.527</v>
      </c>
      <c r="F41" s="1057" t="s">
        <v>608</v>
      </c>
      <c r="G41" s="278">
        <v>487.633</v>
      </c>
      <c r="H41" s="278">
        <v>43.87</v>
      </c>
      <c r="I41" s="278">
        <v>4.127</v>
      </c>
      <c r="J41" s="270">
        <v>576.1569999999999</v>
      </c>
    </row>
    <row r="42" spans="1:10" ht="15.75">
      <c r="A42" s="278"/>
      <c r="B42" s="153" t="s">
        <v>599</v>
      </c>
      <c r="C42" s="278">
        <v>40</v>
      </c>
      <c r="D42" s="278">
        <v>18.9</v>
      </c>
      <c r="E42" s="278">
        <v>58.9</v>
      </c>
      <c r="F42" s="1057" t="s">
        <v>608</v>
      </c>
      <c r="G42" s="278">
        <v>471.5</v>
      </c>
      <c r="H42" s="278">
        <v>43.6</v>
      </c>
      <c r="I42" s="278">
        <v>4.1</v>
      </c>
      <c r="J42" s="270">
        <v>578.1</v>
      </c>
    </row>
    <row r="43" spans="1:10" ht="15.75">
      <c r="A43" s="278"/>
      <c r="B43" s="153" t="s">
        <v>600</v>
      </c>
      <c r="C43" s="278">
        <v>111.1</v>
      </c>
      <c r="D43" s="278">
        <v>40.2</v>
      </c>
      <c r="E43" s="278">
        <v>151.3</v>
      </c>
      <c r="F43" s="1057" t="s">
        <v>608</v>
      </c>
      <c r="G43" s="278">
        <v>467.2</v>
      </c>
      <c r="H43" s="278">
        <v>43.7</v>
      </c>
      <c r="I43" s="278">
        <v>54.5</v>
      </c>
      <c r="J43" s="270">
        <v>716.7</v>
      </c>
    </row>
    <row r="44" spans="1:10" ht="15.75">
      <c r="A44" s="278"/>
      <c r="B44" s="153" t="s">
        <v>601</v>
      </c>
      <c r="C44" s="278">
        <v>27.619</v>
      </c>
      <c r="D44" s="278">
        <v>124.792</v>
      </c>
      <c r="E44" s="278">
        <v>152.411</v>
      </c>
      <c r="F44" s="1057" t="s">
        <v>608</v>
      </c>
      <c r="G44" s="278">
        <v>473.603</v>
      </c>
      <c r="H44" s="278">
        <v>43.381</v>
      </c>
      <c r="I44" s="278">
        <v>56.332</v>
      </c>
      <c r="J44" s="270">
        <v>725.727</v>
      </c>
    </row>
    <row r="45" spans="1:10" ht="15.75">
      <c r="A45" s="278"/>
      <c r="B45" s="153" t="s">
        <v>590</v>
      </c>
      <c r="C45" s="278">
        <v>35.553000000000004</v>
      </c>
      <c r="D45" s="278">
        <v>167.593</v>
      </c>
      <c r="E45" s="278">
        <v>203.146</v>
      </c>
      <c r="F45" s="1057" t="s">
        <v>608</v>
      </c>
      <c r="G45" s="278">
        <v>478.261</v>
      </c>
      <c r="H45" s="278">
        <v>43.133</v>
      </c>
      <c r="I45" s="278">
        <v>5.833</v>
      </c>
      <c r="J45" s="270">
        <v>730.373</v>
      </c>
    </row>
    <row r="46" spans="1:10" ht="12.75">
      <c r="A46" s="126"/>
      <c r="B46" s="126"/>
      <c r="C46" s="126"/>
      <c r="D46" s="126"/>
      <c r="E46" s="126"/>
      <c r="F46" s="126"/>
      <c r="G46" s="126"/>
      <c r="H46" s="126"/>
      <c r="I46" s="126"/>
      <c r="J46" s="126"/>
    </row>
    <row r="47" spans="1:10" ht="15.75">
      <c r="A47" s="1055" t="s">
        <v>1129</v>
      </c>
      <c r="B47" s="152" t="s">
        <v>591</v>
      </c>
      <c r="C47" s="152">
        <v>30.590999999999998</v>
      </c>
      <c r="D47" s="152">
        <v>124.753</v>
      </c>
      <c r="E47" s="152">
        <v>155.344</v>
      </c>
      <c r="F47" s="400" t="s">
        <v>608</v>
      </c>
      <c r="G47" s="152">
        <v>479.607</v>
      </c>
      <c r="H47" s="152">
        <v>42.901</v>
      </c>
      <c r="I47" s="152">
        <v>57.349000000000004</v>
      </c>
      <c r="J47" s="304">
        <v>735.201</v>
      </c>
    </row>
    <row r="48" spans="1:10" ht="15.75">
      <c r="A48" s="126"/>
      <c r="B48" s="152" t="s">
        <v>592</v>
      </c>
      <c r="C48" s="152">
        <v>31.73</v>
      </c>
      <c r="D48" s="152">
        <v>129.736</v>
      </c>
      <c r="E48" s="152">
        <v>161.46599999999998</v>
      </c>
      <c r="F48" s="400" t="s">
        <v>608</v>
      </c>
      <c r="G48" s="152">
        <v>480.056</v>
      </c>
      <c r="H48" s="152">
        <v>42.467</v>
      </c>
      <c r="I48" s="152">
        <v>56.933</v>
      </c>
      <c r="J48" s="304">
        <v>740.9219999999999</v>
      </c>
    </row>
    <row r="49" spans="1:10" ht="15.75">
      <c r="A49" s="126"/>
      <c r="B49" s="152" t="s">
        <v>593</v>
      </c>
      <c r="C49" s="152">
        <v>38.052</v>
      </c>
      <c r="D49" s="152">
        <v>119.822</v>
      </c>
      <c r="E49" s="152">
        <v>157.874</v>
      </c>
      <c r="F49" s="400" t="s">
        <v>608</v>
      </c>
      <c r="G49" s="152">
        <v>488.621</v>
      </c>
      <c r="H49" s="152">
        <v>48.257</v>
      </c>
      <c r="I49" s="152">
        <v>47.304</v>
      </c>
      <c r="J49" s="304">
        <v>742.0559999999999</v>
      </c>
    </row>
    <row r="50" spans="1:10" ht="15.75">
      <c r="A50" s="126"/>
      <c r="B50" s="152" t="s">
        <v>594</v>
      </c>
      <c r="C50" s="157">
        <v>30.787</v>
      </c>
      <c r="D50" s="157">
        <v>113.052</v>
      </c>
      <c r="E50" s="157">
        <v>143.839</v>
      </c>
      <c r="F50" s="1048" t="s">
        <v>608</v>
      </c>
      <c r="G50" s="157">
        <v>503.946</v>
      </c>
      <c r="H50" s="157">
        <v>48.515</v>
      </c>
      <c r="I50" s="157">
        <v>45.33</v>
      </c>
      <c r="J50" s="1018">
        <v>741.63</v>
      </c>
    </row>
    <row r="51" spans="1:10" ht="15.75">
      <c r="A51" s="126"/>
      <c r="B51" s="152" t="s">
        <v>595</v>
      </c>
      <c r="C51" s="152">
        <v>145.555</v>
      </c>
      <c r="D51" s="152">
        <v>47.168</v>
      </c>
      <c r="E51" s="152">
        <v>192.723</v>
      </c>
      <c r="F51" s="400" t="s">
        <v>608</v>
      </c>
      <c r="G51" s="152">
        <v>495.194</v>
      </c>
      <c r="H51" s="152">
        <v>58.439</v>
      </c>
      <c r="I51" s="152">
        <v>4.796</v>
      </c>
      <c r="J51" s="304">
        <v>751.152</v>
      </c>
    </row>
    <row r="52" spans="1:10" ht="12.75">
      <c r="A52" s="138"/>
      <c r="B52" s="138"/>
      <c r="C52" s="138"/>
      <c r="D52" s="138"/>
      <c r="E52" s="138"/>
      <c r="F52" s="138"/>
      <c r="G52" s="138"/>
      <c r="H52" s="138"/>
      <c r="I52" s="1133"/>
      <c r="J52" s="138"/>
    </row>
    <row r="53" spans="1:10" ht="18.75">
      <c r="A53" s="1062" t="s">
        <v>775</v>
      </c>
      <c r="B53" s="1062"/>
      <c r="C53" s="1062"/>
      <c r="D53" s="1062"/>
      <c r="E53" s="1062" t="s">
        <v>973</v>
      </c>
      <c r="F53" s="1062"/>
      <c r="G53" s="1062"/>
      <c r="H53" s="133"/>
      <c r="I53" s="1134"/>
      <c r="J53" s="1062"/>
    </row>
    <row r="54" spans="1:10" ht="18.75">
      <c r="A54" s="1062"/>
      <c r="B54" s="1062"/>
      <c r="C54" s="1064" t="s">
        <v>550</v>
      </c>
      <c r="D54" s="1064" t="s">
        <v>550</v>
      </c>
      <c r="E54" s="1064" t="s">
        <v>550</v>
      </c>
      <c r="F54" s="1064"/>
      <c r="G54" s="1064"/>
      <c r="H54" s="126"/>
      <c r="I54" s="125"/>
      <c r="J54" s="1064" t="s">
        <v>836</v>
      </c>
    </row>
    <row r="55" spans="1:10" ht="18.75">
      <c r="A55" s="1042" t="s">
        <v>840</v>
      </c>
      <c r="B55" s="1042"/>
      <c r="C55" s="1043" t="s">
        <v>551</v>
      </c>
      <c r="D55" s="1043" t="s">
        <v>552</v>
      </c>
      <c r="E55" s="1043" t="s">
        <v>553</v>
      </c>
      <c r="F55" s="1043" t="s">
        <v>963</v>
      </c>
      <c r="G55" s="1043" t="s">
        <v>660</v>
      </c>
      <c r="H55" s="133"/>
      <c r="I55" s="1134"/>
      <c r="J55" s="1043" t="s">
        <v>473</v>
      </c>
    </row>
    <row r="56" spans="1:10" ht="15.75">
      <c r="A56" s="131" t="s">
        <v>853</v>
      </c>
      <c r="B56" s="153"/>
      <c r="C56" s="770">
        <v>49.618</v>
      </c>
      <c r="D56" s="189" t="s">
        <v>917</v>
      </c>
      <c r="E56" s="189" t="s">
        <v>608</v>
      </c>
      <c r="F56" s="153">
        <v>72.419</v>
      </c>
      <c r="G56" s="153">
        <v>4.442</v>
      </c>
      <c r="H56" s="126"/>
      <c r="I56" s="126"/>
      <c r="J56" s="131">
        <v>126.479</v>
      </c>
    </row>
    <row r="57" spans="1:10" ht="15.75">
      <c r="A57" s="131" t="s">
        <v>854</v>
      </c>
      <c r="B57" s="153"/>
      <c r="C57" s="1048">
        <v>26.527</v>
      </c>
      <c r="D57" s="189" t="s">
        <v>917</v>
      </c>
      <c r="E57" s="153">
        <v>5.1690000000000005</v>
      </c>
      <c r="F57" s="157">
        <v>93.874</v>
      </c>
      <c r="G57" s="153">
        <v>23.075</v>
      </c>
      <c r="H57" s="126"/>
      <c r="I57" s="126"/>
      <c r="J57" s="131">
        <v>148.635</v>
      </c>
    </row>
    <row r="58" spans="1:10" ht="15.75">
      <c r="A58" s="131" t="s">
        <v>855</v>
      </c>
      <c r="B58" s="153"/>
      <c r="C58" s="770">
        <v>30.066000000000003</v>
      </c>
      <c r="D58" s="189" t="s">
        <v>917</v>
      </c>
      <c r="E58" s="153">
        <v>1.281</v>
      </c>
      <c r="F58" s="157">
        <v>125.20299999999999</v>
      </c>
      <c r="G58" s="157">
        <v>21.326999999999998</v>
      </c>
      <c r="H58" s="126"/>
      <c r="I58" s="126"/>
      <c r="J58" s="131">
        <v>177.87699999999998</v>
      </c>
    </row>
    <row r="59" spans="1:10" ht="15.75">
      <c r="A59" s="1056" t="s">
        <v>856</v>
      </c>
      <c r="B59" s="153"/>
      <c r="C59" s="1057">
        <v>28.784</v>
      </c>
      <c r="D59" s="189" t="s">
        <v>917</v>
      </c>
      <c r="E59" s="278">
        <v>1.281</v>
      </c>
      <c r="F59" s="188">
        <v>181.457</v>
      </c>
      <c r="G59" s="188">
        <v>18.437</v>
      </c>
      <c r="H59" s="126"/>
      <c r="I59" s="126"/>
      <c r="J59" s="1056">
        <v>229.959</v>
      </c>
    </row>
    <row r="60" spans="1:10" ht="15.75">
      <c r="A60" s="1056" t="s">
        <v>1077</v>
      </c>
      <c r="B60" s="278"/>
      <c r="C60" s="1057">
        <v>27.865</v>
      </c>
      <c r="D60" s="189" t="s">
        <v>917</v>
      </c>
      <c r="E60" s="278">
        <v>1.281</v>
      </c>
      <c r="F60" s="278">
        <v>222.197</v>
      </c>
      <c r="G60" s="278">
        <v>19.608999999999998</v>
      </c>
      <c r="H60" s="126"/>
      <c r="I60" s="126"/>
      <c r="J60" s="1056">
        <v>270.952</v>
      </c>
    </row>
    <row r="61" spans="1:10" ht="15.75">
      <c r="A61" s="297">
        <v>2000</v>
      </c>
      <c r="B61" s="157"/>
      <c r="C61" s="191">
        <v>27.259</v>
      </c>
      <c r="D61" s="189" t="s">
        <v>917</v>
      </c>
      <c r="E61" s="188">
        <v>1.281</v>
      </c>
      <c r="F61" s="188">
        <v>262.567</v>
      </c>
      <c r="G61" s="188">
        <v>19.257</v>
      </c>
      <c r="H61" s="126"/>
      <c r="I61" s="126"/>
      <c r="J61" s="1014">
        <v>310.36400000000003</v>
      </c>
    </row>
    <row r="62" spans="1:10" ht="15.75">
      <c r="A62" s="297">
        <v>2001</v>
      </c>
      <c r="B62" s="157"/>
      <c r="C62" s="1048">
        <v>26.59</v>
      </c>
      <c r="D62" s="1048">
        <v>30</v>
      </c>
      <c r="E62" s="157">
        <v>1.281</v>
      </c>
      <c r="F62" s="157">
        <v>325.08</v>
      </c>
      <c r="G62" s="157">
        <v>17.823</v>
      </c>
      <c r="H62" s="126"/>
      <c r="I62" s="126"/>
      <c r="J62" s="1018">
        <v>400.77399999999994</v>
      </c>
    </row>
    <row r="63" spans="1:10" ht="15.75">
      <c r="A63" s="297">
        <v>2002</v>
      </c>
      <c r="B63" s="157"/>
      <c r="C63" s="1048">
        <v>25.872999999999998</v>
      </c>
      <c r="D63" s="1048">
        <v>45</v>
      </c>
      <c r="E63" s="157">
        <v>1.262</v>
      </c>
      <c r="F63" s="157">
        <v>373.40299999999996</v>
      </c>
      <c r="G63" s="157">
        <v>10.511000000000001</v>
      </c>
      <c r="H63" s="126"/>
      <c r="I63" s="126"/>
      <c r="J63" s="1018">
        <v>408.402</v>
      </c>
    </row>
    <row r="64" spans="1:10" ht="15.75">
      <c r="A64" s="1118">
        <v>2003</v>
      </c>
      <c r="B64" s="133"/>
      <c r="C64" s="1051">
        <v>23.453</v>
      </c>
      <c r="D64" s="1051">
        <v>65</v>
      </c>
      <c r="E64" s="1135" t="s">
        <v>608</v>
      </c>
      <c r="F64" s="193">
        <v>432.40299999999996</v>
      </c>
      <c r="G64" s="193">
        <v>14.145</v>
      </c>
      <c r="H64" s="133"/>
      <c r="I64" s="133"/>
      <c r="J64" s="1070">
        <v>535.001</v>
      </c>
    </row>
    <row r="65" spans="1:10" ht="18.75">
      <c r="A65" s="153"/>
      <c r="B65" s="153"/>
      <c r="C65" s="770"/>
      <c r="D65" s="770"/>
      <c r="E65" s="1136"/>
      <c r="F65" s="1136" t="s">
        <v>963</v>
      </c>
      <c r="G65" s="1049"/>
      <c r="H65" s="153"/>
      <c r="I65" s="153"/>
      <c r="J65" s="153"/>
    </row>
    <row r="66" spans="1:10" ht="18.75">
      <c r="A66" s="153"/>
      <c r="B66" s="153"/>
      <c r="C66" s="770"/>
      <c r="D66" s="770"/>
      <c r="E66" s="1136"/>
      <c r="F66" s="126"/>
      <c r="G66" s="1136" t="s">
        <v>660</v>
      </c>
      <c r="H66" s="204"/>
      <c r="I66" s="204"/>
      <c r="J66" s="1137" t="s">
        <v>836</v>
      </c>
    </row>
    <row r="67" spans="1:10" ht="18.75">
      <c r="A67" s="1105" t="s">
        <v>840</v>
      </c>
      <c r="B67" s="1105"/>
      <c r="C67" s="1054"/>
      <c r="D67" s="1054"/>
      <c r="E67" s="1138" t="s">
        <v>614</v>
      </c>
      <c r="F67" s="1138" t="s">
        <v>972</v>
      </c>
      <c r="G67" s="1138" t="s">
        <v>885</v>
      </c>
      <c r="H67" s="1038"/>
      <c r="I67" s="1038"/>
      <c r="J67" s="1138" t="s">
        <v>473</v>
      </c>
    </row>
    <row r="68" spans="1:10" ht="18">
      <c r="A68" s="131" t="s">
        <v>1127</v>
      </c>
      <c r="B68" s="1099" t="s">
        <v>561</v>
      </c>
      <c r="C68" s="770"/>
      <c r="D68" s="770"/>
      <c r="E68" s="153">
        <v>91.738</v>
      </c>
      <c r="F68" s="153">
        <v>437.344</v>
      </c>
      <c r="G68" s="153">
        <v>13.74</v>
      </c>
      <c r="H68" s="153"/>
      <c r="I68" s="153"/>
      <c r="J68" s="1056">
        <v>542.822</v>
      </c>
    </row>
    <row r="69" spans="1:10" ht="15.75">
      <c r="A69" s="153"/>
      <c r="B69" s="153" t="s">
        <v>592</v>
      </c>
      <c r="C69" s="770"/>
      <c r="D69" s="770"/>
      <c r="E69" s="153">
        <v>91.323</v>
      </c>
      <c r="F69" s="153">
        <v>443.166</v>
      </c>
      <c r="G69" s="153">
        <v>12.563</v>
      </c>
      <c r="H69" s="153"/>
      <c r="I69" s="153"/>
      <c r="J69" s="1056">
        <v>547.052</v>
      </c>
    </row>
    <row r="70" spans="1:10" ht="15.75">
      <c r="A70" s="153"/>
      <c r="B70" s="153" t="s">
        <v>593</v>
      </c>
      <c r="C70" s="770"/>
      <c r="D70" s="770"/>
      <c r="E70" s="153">
        <v>96.549</v>
      </c>
      <c r="F70" s="157">
        <v>417.17</v>
      </c>
      <c r="G70" s="157">
        <v>28.346</v>
      </c>
      <c r="H70" s="157"/>
      <c r="I70" s="157"/>
      <c r="J70" s="1014">
        <v>542.065</v>
      </c>
    </row>
    <row r="71" spans="1:10" ht="15.75">
      <c r="A71" s="153"/>
      <c r="B71" s="153" t="s">
        <v>594</v>
      </c>
      <c r="C71" s="770"/>
      <c r="D71" s="770"/>
      <c r="E71" s="153">
        <v>88.105</v>
      </c>
      <c r="F71" s="157">
        <v>447.609</v>
      </c>
      <c r="G71" s="157">
        <v>13.468</v>
      </c>
      <c r="H71" s="192"/>
      <c r="I71" s="192"/>
      <c r="J71" s="192">
        <v>549.1819999999999</v>
      </c>
    </row>
    <row r="72" spans="1:10" ht="15.75">
      <c r="A72" s="153"/>
      <c r="B72" s="153" t="s">
        <v>595</v>
      </c>
      <c r="C72" s="770"/>
      <c r="D72" s="770"/>
      <c r="E72" s="153">
        <v>88.105</v>
      </c>
      <c r="F72" s="157">
        <v>452.875</v>
      </c>
      <c r="G72" s="157">
        <v>12.136</v>
      </c>
      <c r="H72" s="157"/>
      <c r="I72" s="157"/>
      <c r="J72" s="1014">
        <v>553.116</v>
      </c>
    </row>
    <row r="73" spans="1:10" ht="15.75">
      <c r="A73" s="153"/>
      <c r="B73" s="153" t="s">
        <v>596</v>
      </c>
      <c r="C73" s="770"/>
      <c r="D73" s="770"/>
      <c r="E73" s="153">
        <v>88.106</v>
      </c>
      <c r="F73" s="157">
        <v>466.465</v>
      </c>
      <c r="G73" s="157">
        <v>8.31</v>
      </c>
      <c r="H73" s="192"/>
      <c r="I73" s="192"/>
      <c r="J73" s="192">
        <v>562.8809999999999</v>
      </c>
    </row>
    <row r="74" spans="1:10" ht="15.75">
      <c r="A74" s="153"/>
      <c r="B74" s="153" t="s">
        <v>597</v>
      </c>
      <c r="C74" s="770"/>
      <c r="D74" s="770"/>
      <c r="E74" s="153">
        <v>88.106</v>
      </c>
      <c r="F74" s="153">
        <v>436.924</v>
      </c>
      <c r="G74" s="153">
        <v>14.79</v>
      </c>
      <c r="H74" s="153"/>
      <c r="I74" s="153"/>
      <c r="J74" s="1056">
        <v>539.82</v>
      </c>
    </row>
    <row r="75" spans="1:10" ht="15.75">
      <c r="A75" s="153"/>
      <c r="B75" s="153" t="s">
        <v>598</v>
      </c>
      <c r="C75" s="770"/>
      <c r="D75" s="770"/>
      <c r="E75" s="153">
        <v>88.106</v>
      </c>
      <c r="F75" s="153">
        <v>442.116</v>
      </c>
      <c r="G75" s="153">
        <v>14.826</v>
      </c>
      <c r="H75" s="153"/>
      <c r="I75" s="153"/>
      <c r="J75" s="1056">
        <v>545.048</v>
      </c>
    </row>
    <row r="76" spans="1:10" ht="15.75">
      <c r="A76" s="153"/>
      <c r="B76" s="153" t="s">
        <v>599</v>
      </c>
      <c r="C76" s="770"/>
      <c r="D76" s="770"/>
      <c r="E76" s="153">
        <v>88.106</v>
      </c>
      <c r="F76" s="153">
        <v>446.674</v>
      </c>
      <c r="G76" s="153">
        <v>17.215</v>
      </c>
      <c r="H76" s="153"/>
      <c r="I76" s="153"/>
      <c r="J76" s="1056">
        <v>551.995</v>
      </c>
    </row>
    <row r="77" spans="1:10" ht="15.75">
      <c r="A77" s="153"/>
      <c r="B77" s="153" t="s">
        <v>600</v>
      </c>
      <c r="C77" s="770"/>
      <c r="D77" s="770"/>
      <c r="E77" s="153">
        <v>84.952</v>
      </c>
      <c r="F77" s="153">
        <v>452.867</v>
      </c>
      <c r="G77" s="153">
        <v>19.52</v>
      </c>
      <c r="H77" s="153"/>
      <c r="I77" s="153"/>
      <c r="J77" s="1056">
        <v>557.3389999999999</v>
      </c>
    </row>
    <row r="78" spans="1:10" ht="15.75">
      <c r="A78" s="153"/>
      <c r="B78" s="153" t="s">
        <v>601</v>
      </c>
      <c r="C78" s="770"/>
      <c r="D78" s="770"/>
      <c r="E78" s="153">
        <v>84.954</v>
      </c>
      <c r="F78" s="153">
        <v>457.246</v>
      </c>
      <c r="G78" s="153">
        <v>14.88</v>
      </c>
      <c r="H78" s="153"/>
      <c r="I78" s="153"/>
      <c r="J78" s="1056">
        <v>557.08</v>
      </c>
    </row>
    <row r="79" spans="1:10" ht="15.75">
      <c r="A79" s="278"/>
      <c r="B79" s="278" t="s">
        <v>590</v>
      </c>
      <c r="C79" s="1057"/>
      <c r="D79" s="1057"/>
      <c r="E79" s="278">
        <v>84.954</v>
      </c>
      <c r="F79" s="278">
        <v>461.066</v>
      </c>
      <c r="G79" s="278">
        <v>17.109</v>
      </c>
      <c r="H79" s="278"/>
      <c r="I79" s="278"/>
      <c r="J79" s="1056">
        <v>563.129</v>
      </c>
    </row>
    <row r="80" spans="1:10" ht="15.75">
      <c r="A80" s="278"/>
      <c r="B80" s="278"/>
      <c r="C80" s="1057"/>
      <c r="D80" s="1057"/>
      <c r="E80" s="278"/>
      <c r="F80" s="278"/>
      <c r="G80" s="278"/>
      <c r="H80" s="278"/>
      <c r="I80" s="278"/>
      <c r="J80" s="1056"/>
    </row>
    <row r="81" spans="1:10" ht="15.75">
      <c r="A81" s="1055" t="s">
        <v>1128</v>
      </c>
      <c r="B81" s="153" t="s">
        <v>591</v>
      </c>
      <c r="C81" s="1057"/>
      <c r="D81" s="1057"/>
      <c r="E81" s="278">
        <v>84.954</v>
      </c>
      <c r="F81" s="278">
        <v>468.075</v>
      </c>
      <c r="G81" s="278">
        <v>18.612000000000002</v>
      </c>
      <c r="H81" s="278"/>
      <c r="I81" s="278"/>
      <c r="J81" s="1056">
        <v>571.641</v>
      </c>
    </row>
    <row r="82" spans="1:10" ht="15.75">
      <c r="A82" s="278"/>
      <c r="B82" s="278" t="s">
        <v>592</v>
      </c>
      <c r="C82" s="1057"/>
      <c r="D82" s="1057"/>
      <c r="E82" s="278">
        <v>84.953</v>
      </c>
      <c r="F82" s="278">
        <v>471.425</v>
      </c>
      <c r="G82" s="278">
        <v>18.961</v>
      </c>
      <c r="H82" s="278"/>
      <c r="I82" s="278"/>
      <c r="J82" s="1056">
        <v>575.339</v>
      </c>
    </row>
    <row r="83" spans="1:10" ht="15.75">
      <c r="A83" s="278"/>
      <c r="B83" s="278" t="s">
        <v>593</v>
      </c>
      <c r="C83" s="1057"/>
      <c r="D83" s="1057"/>
      <c r="E83" s="188">
        <v>90.477</v>
      </c>
      <c r="F83" s="188">
        <v>459.838</v>
      </c>
      <c r="G83" s="188">
        <v>16.587</v>
      </c>
      <c r="H83" s="188"/>
      <c r="I83" s="188"/>
      <c r="J83" s="1014">
        <v>566.902</v>
      </c>
    </row>
    <row r="84" spans="1:10" ht="15.75">
      <c r="A84" s="278"/>
      <c r="B84" s="278" t="s">
        <v>594</v>
      </c>
      <c r="C84" s="1057"/>
      <c r="D84" s="1057"/>
      <c r="E84" s="278">
        <v>81.776</v>
      </c>
      <c r="F84" s="278">
        <v>478.651</v>
      </c>
      <c r="G84" s="278">
        <v>10.652</v>
      </c>
      <c r="H84" s="278"/>
      <c r="I84" s="278"/>
      <c r="J84" s="1056">
        <v>571.0790000000001</v>
      </c>
    </row>
    <row r="85" spans="1:10" ht="15.75">
      <c r="A85" s="278"/>
      <c r="B85" s="278" t="s">
        <v>595</v>
      </c>
      <c r="C85" s="1057"/>
      <c r="D85" s="1057"/>
      <c r="E85" s="278">
        <v>81.776</v>
      </c>
      <c r="F85" s="278">
        <v>482.075</v>
      </c>
      <c r="G85" s="278">
        <v>11.315</v>
      </c>
      <c r="H85" s="278"/>
      <c r="I85" s="278"/>
      <c r="J85" s="1056">
        <v>575.166</v>
      </c>
    </row>
    <row r="86" spans="1:10" ht="15.75">
      <c r="A86" s="278"/>
      <c r="B86" s="278" t="s">
        <v>596</v>
      </c>
      <c r="C86" s="1057"/>
      <c r="D86" s="1057"/>
      <c r="E86" s="278">
        <v>81.776</v>
      </c>
      <c r="F86" s="278">
        <v>470.339</v>
      </c>
      <c r="G86" s="278">
        <v>13.672</v>
      </c>
      <c r="H86" s="278"/>
      <c r="I86" s="278"/>
      <c r="J86" s="1056">
        <v>565.787</v>
      </c>
    </row>
    <row r="87" spans="1:10" ht="15.75">
      <c r="A87" s="130"/>
      <c r="B87" s="278" t="s">
        <v>597</v>
      </c>
      <c r="C87" s="130"/>
      <c r="D87" s="130"/>
      <c r="E87" s="188">
        <v>81.776</v>
      </c>
      <c r="F87" s="188">
        <v>473.703</v>
      </c>
      <c r="G87" s="188">
        <v>15.46</v>
      </c>
      <c r="H87" s="1014"/>
      <c r="I87" s="1014"/>
      <c r="J87" s="1014">
        <v>570.939</v>
      </c>
    </row>
    <row r="88" spans="1:10" ht="15.75">
      <c r="A88" s="130"/>
      <c r="B88" s="278" t="s">
        <v>598</v>
      </c>
      <c r="C88" s="130"/>
      <c r="D88" s="130"/>
      <c r="E88" s="188">
        <v>81.776</v>
      </c>
      <c r="F88" s="188">
        <v>467.659</v>
      </c>
      <c r="G88" s="188">
        <v>26.722</v>
      </c>
      <c r="H88" s="1014"/>
      <c r="I88" s="1014"/>
      <c r="J88" s="1014">
        <v>576.1569999999999</v>
      </c>
    </row>
    <row r="89" spans="1:10" ht="15.75">
      <c r="A89" s="130"/>
      <c r="B89" s="278" t="s">
        <v>599</v>
      </c>
      <c r="C89" s="130"/>
      <c r="D89" s="130"/>
      <c r="E89" s="188">
        <v>81.776</v>
      </c>
      <c r="F89" s="188">
        <v>470.7</v>
      </c>
      <c r="G89" s="188">
        <v>25.6</v>
      </c>
      <c r="H89" s="1014"/>
      <c r="I89" s="1014"/>
      <c r="J89" s="1014">
        <v>578.1</v>
      </c>
    </row>
    <row r="90" spans="1:10" ht="15.75">
      <c r="A90" s="130"/>
      <c r="B90" s="278" t="s">
        <v>600</v>
      </c>
      <c r="C90" s="130"/>
      <c r="D90" s="130"/>
      <c r="E90" s="188">
        <v>224.8</v>
      </c>
      <c r="F90" s="188">
        <v>473.4</v>
      </c>
      <c r="G90" s="188">
        <v>18.5</v>
      </c>
      <c r="H90" s="1014"/>
      <c r="I90" s="1014"/>
      <c r="J90" s="1014">
        <v>716.7</v>
      </c>
    </row>
    <row r="91" spans="1:10" ht="15.75">
      <c r="A91" s="130"/>
      <c r="B91" s="278" t="s">
        <v>601</v>
      </c>
      <c r="C91" s="130"/>
      <c r="D91" s="130"/>
      <c r="E91" s="188">
        <v>224.805</v>
      </c>
      <c r="F91" s="188">
        <v>477.404</v>
      </c>
      <c r="G91" s="188">
        <v>23.518</v>
      </c>
      <c r="H91" s="1014"/>
      <c r="I91" s="1014"/>
      <c r="J91" s="1014">
        <v>725.7270000000001</v>
      </c>
    </row>
    <row r="92" spans="1:10" ht="15.75">
      <c r="A92" s="130"/>
      <c r="B92" s="278" t="s">
        <v>590</v>
      </c>
      <c r="C92" s="130"/>
      <c r="D92" s="130"/>
      <c r="E92" s="188">
        <v>218.979</v>
      </c>
      <c r="F92" s="188">
        <v>487.874</v>
      </c>
      <c r="G92" s="188">
        <v>23.52</v>
      </c>
      <c r="H92" s="1014"/>
      <c r="I92" s="1014"/>
      <c r="J92" s="1014">
        <v>730.373</v>
      </c>
    </row>
    <row r="93" spans="1:10" ht="12.75">
      <c r="A93" s="126"/>
      <c r="B93" s="126"/>
      <c r="C93" s="126"/>
      <c r="D93" s="126"/>
      <c r="E93" s="126"/>
      <c r="F93" s="126"/>
      <c r="G93" s="126"/>
      <c r="H93" s="126"/>
      <c r="I93" s="126"/>
      <c r="J93" s="126"/>
    </row>
    <row r="94" spans="1:10" ht="15.75">
      <c r="A94" s="1055" t="s">
        <v>1129</v>
      </c>
      <c r="B94" s="153" t="s">
        <v>591</v>
      </c>
      <c r="C94" s="126"/>
      <c r="D94" s="126"/>
      <c r="E94" s="152">
        <v>216.079</v>
      </c>
      <c r="F94" s="152">
        <v>495.466</v>
      </c>
      <c r="G94" s="152">
        <v>23.657</v>
      </c>
      <c r="H94" s="152"/>
      <c r="I94" s="152"/>
      <c r="J94" s="304">
        <v>735.2020000000001</v>
      </c>
    </row>
    <row r="95" spans="1:10" ht="15.75">
      <c r="A95" s="126"/>
      <c r="B95" s="153" t="s">
        <v>592</v>
      </c>
      <c r="C95" s="126"/>
      <c r="D95" s="126"/>
      <c r="E95" s="152">
        <v>219.773</v>
      </c>
      <c r="F95" s="152">
        <v>496.366</v>
      </c>
      <c r="G95" s="152">
        <v>24.783</v>
      </c>
      <c r="H95" s="152"/>
      <c r="I95" s="152"/>
      <c r="J95" s="304">
        <v>740.922</v>
      </c>
    </row>
    <row r="96" spans="1:10" ht="15.75">
      <c r="A96" s="126"/>
      <c r="B96" s="153" t="s">
        <v>593</v>
      </c>
      <c r="C96" s="126"/>
      <c r="D96" s="126"/>
      <c r="E96" s="152">
        <v>218.324</v>
      </c>
      <c r="F96" s="152">
        <v>508.696</v>
      </c>
      <c r="G96" s="152">
        <v>15.036</v>
      </c>
      <c r="H96" s="152"/>
      <c r="I96" s="152"/>
      <c r="J96" s="304">
        <v>742.0559999999999</v>
      </c>
    </row>
    <row r="97" spans="1:10" ht="15.75">
      <c r="A97" s="126"/>
      <c r="B97" s="153" t="s">
        <v>594</v>
      </c>
      <c r="C97" s="126"/>
      <c r="D97" s="126"/>
      <c r="E97" s="157">
        <v>217.383</v>
      </c>
      <c r="F97" s="157">
        <v>509.003</v>
      </c>
      <c r="G97" s="157">
        <v>15.244</v>
      </c>
      <c r="H97" s="157"/>
      <c r="I97" s="157"/>
      <c r="J97" s="1018">
        <v>741.63</v>
      </c>
    </row>
    <row r="98" spans="1:10" ht="15.75">
      <c r="A98" s="126"/>
      <c r="B98" s="153" t="s">
        <v>595</v>
      </c>
      <c r="C98" s="126"/>
      <c r="D98" s="126"/>
      <c r="E98" s="152">
        <v>227.35</v>
      </c>
      <c r="F98" s="152">
        <v>509.398</v>
      </c>
      <c r="G98" s="152">
        <v>14.404</v>
      </c>
      <c r="H98" s="152"/>
      <c r="I98" s="152"/>
      <c r="J98" s="304">
        <v>751.152</v>
      </c>
    </row>
    <row r="99" spans="1:10" ht="15.75">
      <c r="A99" s="1110" t="s">
        <v>411</v>
      </c>
      <c r="B99" s="1110" t="s">
        <v>554</v>
      </c>
      <c r="C99" s="1110"/>
      <c r="D99" s="1110"/>
      <c r="E99" s="1110"/>
      <c r="F99" s="1110"/>
      <c r="G99" s="1110"/>
      <c r="H99" s="1110"/>
      <c r="I99" s="1110"/>
      <c r="J99" s="1110"/>
    </row>
    <row r="100" spans="1:10" ht="15.75">
      <c r="A100" s="153" t="s">
        <v>413</v>
      </c>
      <c r="B100" s="153" t="s">
        <v>555</v>
      </c>
      <c r="C100" s="153"/>
      <c r="D100" s="153"/>
      <c r="E100" s="153"/>
      <c r="F100" s="153"/>
      <c r="G100" s="153"/>
      <c r="H100" s="153"/>
      <c r="I100" s="153"/>
      <c r="J100" s="153"/>
    </row>
    <row r="101" spans="1:10" ht="15.75">
      <c r="A101" s="278" t="s">
        <v>430</v>
      </c>
      <c r="B101" s="278" t="s">
        <v>556</v>
      </c>
      <c r="C101" s="278"/>
      <c r="D101" s="278"/>
      <c r="E101" s="278"/>
      <c r="F101" s="278"/>
      <c r="G101" s="278"/>
      <c r="H101" s="278"/>
      <c r="I101" s="153"/>
      <c r="J101" s="153"/>
    </row>
    <row r="102" spans="1:10" ht="15.75">
      <c r="A102" s="278"/>
      <c r="B102" s="278" t="s">
        <v>557</v>
      </c>
      <c r="C102" s="278"/>
      <c r="D102" s="278"/>
      <c r="E102" s="278"/>
      <c r="F102" s="278"/>
      <c r="G102" s="278"/>
      <c r="H102" s="278"/>
      <c r="I102" s="153"/>
      <c r="J102" s="153"/>
    </row>
    <row r="103" spans="1:10" ht="15.75">
      <c r="A103" s="1075" t="s">
        <v>863</v>
      </c>
      <c r="B103" s="278" t="s">
        <v>558</v>
      </c>
      <c r="C103" s="278"/>
      <c r="D103" s="278"/>
      <c r="E103" s="1111"/>
      <c r="F103" s="1111"/>
      <c r="G103" s="278"/>
      <c r="H103" s="278"/>
      <c r="I103" s="153"/>
      <c r="J103" s="153"/>
    </row>
  </sheetData>
  <printOptions/>
  <pageMargins left="0.75" right="0.75" top="1" bottom="1" header="0.5" footer="0.5"/>
  <pageSetup horizontalDpi="600" verticalDpi="600" orientation="portrait" paperSize="9" scale="43" r:id="rId1"/>
</worksheet>
</file>

<file path=xl/worksheets/sheet42.xml><?xml version="1.0" encoding="utf-8"?>
<worksheet xmlns="http://schemas.openxmlformats.org/spreadsheetml/2006/main" xmlns:r="http://schemas.openxmlformats.org/officeDocument/2006/relationships">
  <dimension ref="A1:U30"/>
  <sheetViews>
    <sheetView tabSelected="1" workbookViewId="0" topLeftCell="A1">
      <selection activeCell="A1" sqref="A1"/>
    </sheetView>
  </sheetViews>
  <sheetFormatPr defaultColWidth="9.140625" defaultRowHeight="12.75"/>
  <cols>
    <col min="1" max="1" width="33.421875" style="0" customWidth="1"/>
    <col min="2" max="2" width="11.00390625" style="0" customWidth="1"/>
    <col min="3" max="3" width="10.7109375" style="0" customWidth="1"/>
    <col min="4" max="4" width="10.57421875" style="0" customWidth="1"/>
    <col min="5" max="5" width="2.8515625" style="0" customWidth="1"/>
    <col min="6" max="6" width="10.140625" style="0" customWidth="1"/>
    <col min="7" max="7" width="10.421875" style="0" customWidth="1"/>
    <col min="8" max="8" width="10.140625" style="0" customWidth="1"/>
    <col min="9" max="9" width="10.8515625" style="0" customWidth="1"/>
    <col min="10" max="10" width="11.421875" style="0" customWidth="1"/>
    <col min="11" max="11" width="10.28125" style="0" customWidth="1"/>
    <col min="12" max="12" width="10.57421875" style="0" customWidth="1"/>
    <col min="13" max="13" width="10.28125" style="0" customWidth="1"/>
    <col min="14" max="15" width="10.7109375" style="0" customWidth="1"/>
    <col min="16" max="16" width="11.00390625" style="0" customWidth="1"/>
    <col min="17" max="17" width="10.28125" style="0" customWidth="1"/>
    <col min="18" max="18" width="2.57421875" style="0" customWidth="1"/>
    <col min="19" max="19" width="10.140625" style="0" customWidth="1"/>
    <col min="20" max="20" width="10.421875" style="0" customWidth="1"/>
    <col min="21" max="21" width="10.00390625" style="0" customWidth="1"/>
  </cols>
  <sheetData>
    <row r="1" spans="1:21" ht="15.75">
      <c r="A1" s="1" t="s">
        <v>562</v>
      </c>
      <c r="B1" s="3"/>
      <c r="C1" s="3"/>
      <c r="D1" s="3"/>
      <c r="E1" s="3"/>
      <c r="F1" s="3"/>
      <c r="G1" s="3"/>
      <c r="H1" s="3"/>
      <c r="I1" s="3"/>
      <c r="J1" s="3"/>
      <c r="K1" s="3"/>
      <c r="L1" s="3"/>
      <c r="M1" s="3"/>
      <c r="N1" s="3"/>
      <c r="O1" s="1139"/>
      <c r="P1" s="1139"/>
      <c r="Q1" s="1139"/>
      <c r="R1" s="2"/>
      <c r="S1" s="2"/>
      <c r="T1" s="2"/>
      <c r="U1" s="2"/>
    </row>
    <row r="2" spans="1:21" ht="15.75">
      <c r="A2" s="1" t="s">
        <v>563</v>
      </c>
      <c r="B2" s="3"/>
      <c r="C2" s="3"/>
      <c r="D2" s="3"/>
      <c r="E2" s="3"/>
      <c r="F2" s="3"/>
      <c r="G2" s="3"/>
      <c r="H2" s="3"/>
      <c r="I2" s="3"/>
      <c r="J2" s="3"/>
      <c r="K2" s="3"/>
      <c r="L2" s="3"/>
      <c r="M2" s="3"/>
      <c r="N2" s="3"/>
      <c r="O2" s="1139"/>
      <c r="P2" s="1139"/>
      <c r="Q2" s="1139"/>
      <c r="R2" s="2"/>
      <c r="S2" s="2"/>
      <c r="T2" s="2"/>
      <c r="U2" s="2"/>
    </row>
    <row r="3" spans="1:21" ht="15.75">
      <c r="A3" s="1" t="s">
        <v>564</v>
      </c>
      <c r="B3" s="3"/>
      <c r="C3" s="6"/>
      <c r="D3" s="3"/>
      <c r="E3" s="3"/>
      <c r="F3" s="6"/>
      <c r="G3" s="6"/>
      <c r="H3" s="6"/>
      <c r="I3" s="6"/>
      <c r="J3" s="6"/>
      <c r="K3" s="6"/>
      <c r="L3" s="6"/>
      <c r="M3" s="6"/>
      <c r="N3" s="35"/>
      <c r="O3" s="2"/>
      <c r="P3" s="2"/>
      <c r="Q3" s="2"/>
      <c r="R3" s="7"/>
      <c r="S3" s="7"/>
      <c r="T3" s="7"/>
      <c r="U3" s="7"/>
    </row>
    <row r="4" spans="1:21" ht="15.75">
      <c r="A4" s="839"/>
      <c r="B4" s="1140">
        <v>2002</v>
      </c>
      <c r="C4" s="1140">
        <v>2003</v>
      </c>
      <c r="D4" s="1140">
        <v>2004</v>
      </c>
      <c r="E4" s="805"/>
      <c r="F4" s="3"/>
      <c r="G4" s="9"/>
      <c r="H4" s="3"/>
      <c r="I4" s="2"/>
      <c r="J4" s="2"/>
      <c r="K4" s="9"/>
      <c r="L4" s="807">
        <v>2005</v>
      </c>
      <c r="M4" s="9"/>
      <c r="N4" s="37"/>
      <c r="O4" s="1141"/>
      <c r="P4" s="1141"/>
      <c r="Q4" s="1141"/>
      <c r="R4" s="2"/>
      <c r="S4" s="807">
        <v>2006</v>
      </c>
      <c r="T4" s="9"/>
      <c r="U4" s="9"/>
    </row>
    <row r="5" spans="1:21" ht="15.75">
      <c r="A5" s="9" t="s">
        <v>589</v>
      </c>
      <c r="B5" s="807" t="s">
        <v>590</v>
      </c>
      <c r="C5" s="807" t="s">
        <v>590</v>
      </c>
      <c r="D5" s="807" t="s">
        <v>590</v>
      </c>
      <c r="E5" s="9"/>
      <c r="F5" s="1140" t="s">
        <v>565</v>
      </c>
      <c r="G5" s="1140" t="s">
        <v>592</v>
      </c>
      <c r="H5" s="1140" t="s">
        <v>593</v>
      </c>
      <c r="I5" s="1140" t="s">
        <v>594</v>
      </c>
      <c r="J5" s="1140" t="s">
        <v>595</v>
      </c>
      <c r="K5" s="1140" t="s">
        <v>596</v>
      </c>
      <c r="L5" s="1140" t="s">
        <v>597</v>
      </c>
      <c r="M5" s="1140" t="s">
        <v>598</v>
      </c>
      <c r="N5" s="807" t="s">
        <v>599</v>
      </c>
      <c r="O5" s="807" t="s">
        <v>600</v>
      </c>
      <c r="P5" s="807" t="s">
        <v>601</v>
      </c>
      <c r="Q5" s="807" t="s">
        <v>590</v>
      </c>
      <c r="R5" s="7"/>
      <c r="S5" s="1140" t="s">
        <v>565</v>
      </c>
      <c r="T5" s="1140" t="s">
        <v>592</v>
      </c>
      <c r="U5" s="1140" t="s">
        <v>593</v>
      </c>
    </row>
    <row r="6" spans="1:21" ht="15.75">
      <c r="A6" s="1" t="s">
        <v>566</v>
      </c>
      <c r="B6" s="15">
        <v>4231.98749647</v>
      </c>
      <c r="C6" s="16">
        <v>6723.35455049</v>
      </c>
      <c r="D6" s="15">
        <v>8377.8</v>
      </c>
      <c r="E6" s="3"/>
      <c r="F6" s="13">
        <v>8542.221184189999</v>
      </c>
      <c r="G6" s="13">
        <v>8739.59792124</v>
      </c>
      <c r="H6" s="13">
        <v>9858.76504312</v>
      </c>
      <c r="I6" s="13">
        <v>9820.49653781</v>
      </c>
      <c r="J6" s="13">
        <v>11884.61842706</v>
      </c>
      <c r="K6" s="13">
        <v>12041.168709369998</v>
      </c>
      <c r="L6" s="13">
        <v>12495.02209265</v>
      </c>
      <c r="M6" s="13">
        <v>12761.97623231</v>
      </c>
      <c r="N6" s="13">
        <v>13385.079322729998</v>
      </c>
      <c r="O6" s="13">
        <v>12752.307783290002</v>
      </c>
      <c r="P6" s="13">
        <v>12727.065190129999</v>
      </c>
      <c r="Q6" s="13">
        <v>13238.36780918</v>
      </c>
      <c r="R6" s="2"/>
      <c r="S6" s="16">
        <v>14015.518799869998</v>
      </c>
      <c r="T6" s="16">
        <v>14648.335894529999</v>
      </c>
      <c r="U6" s="13">
        <v>14712.817679920001</v>
      </c>
    </row>
    <row r="7" spans="1:21" ht="15.75">
      <c r="A7" s="1" t="s">
        <v>567</v>
      </c>
      <c r="B7" s="20">
        <v>1878.6341851099999</v>
      </c>
      <c r="C7" s="20">
        <v>2220.7884448100003</v>
      </c>
      <c r="D7" s="20">
        <v>2019.1</v>
      </c>
      <c r="E7" s="3"/>
      <c r="F7" s="19">
        <v>2049.47346484</v>
      </c>
      <c r="G7" s="19">
        <v>2084.67009324</v>
      </c>
      <c r="H7" s="19">
        <v>2943.1275283</v>
      </c>
      <c r="I7" s="19">
        <v>2979.97636336</v>
      </c>
      <c r="J7" s="19">
        <v>3713.74982212</v>
      </c>
      <c r="K7" s="19">
        <v>3722.0337971</v>
      </c>
      <c r="L7" s="19">
        <v>3900.8595043900004</v>
      </c>
      <c r="M7" s="19">
        <v>3917.99354617</v>
      </c>
      <c r="N7" s="19">
        <v>4068.32370645</v>
      </c>
      <c r="O7" s="19">
        <v>3629.5701186300003</v>
      </c>
      <c r="P7" s="19">
        <v>3493.41010632</v>
      </c>
      <c r="Q7" s="19">
        <v>3308.13570135</v>
      </c>
      <c r="R7" s="2"/>
      <c r="S7" s="20">
        <v>3381.2610488</v>
      </c>
      <c r="T7" s="20">
        <v>3523.88728233</v>
      </c>
      <c r="U7" s="19">
        <v>3713.65440158</v>
      </c>
    </row>
    <row r="8" spans="1:21" ht="15.75">
      <c r="A8" s="3" t="s">
        <v>568</v>
      </c>
      <c r="B8" s="20">
        <v>1839.06176311</v>
      </c>
      <c r="C8" s="20">
        <v>1991.67357848</v>
      </c>
      <c r="D8" s="19">
        <v>1879.3</v>
      </c>
      <c r="E8" s="3"/>
      <c r="F8" s="19">
        <v>1908.27990848</v>
      </c>
      <c r="G8" s="19">
        <v>1940.44129288</v>
      </c>
      <c r="H8" s="19">
        <v>2031.0640803</v>
      </c>
      <c r="I8" s="19">
        <v>2070.13707336</v>
      </c>
      <c r="J8" s="19">
        <v>2796.39840535</v>
      </c>
      <c r="K8" s="19">
        <v>2769.3243571</v>
      </c>
      <c r="L8" s="19">
        <v>2945.19364239</v>
      </c>
      <c r="M8" s="19">
        <v>2942.72329617</v>
      </c>
      <c r="N8" s="19">
        <v>3075.53372145</v>
      </c>
      <c r="O8" s="19">
        <v>2648.31867463</v>
      </c>
      <c r="P8" s="19">
        <v>2479.78996232</v>
      </c>
      <c r="Q8" s="19">
        <v>2495.49824973</v>
      </c>
      <c r="R8" s="2"/>
      <c r="S8" s="20">
        <v>2563.2524098</v>
      </c>
      <c r="T8" s="20">
        <v>2699.34005842</v>
      </c>
      <c r="U8" s="19">
        <v>2883.67750071</v>
      </c>
    </row>
    <row r="9" spans="1:21" ht="15.75">
      <c r="A9" s="3" t="s">
        <v>569</v>
      </c>
      <c r="B9" s="20">
        <v>37.706228</v>
      </c>
      <c r="C9" s="20">
        <v>35.951107</v>
      </c>
      <c r="D9" s="19">
        <v>38.9</v>
      </c>
      <c r="E9" s="3"/>
      <c r="F9" s="19">
        <v>40.377949</v>
      </c>
      <c r="G9" s="19">
        <v>43.413193</v>
      </c>
      <c r="H9" s="19">
        <v>66.413818</v>
      </c>
      <c r="I9" s="19">
        <v>64.18966</v>
      </c>
      <c r="J9" s="19">
        <v>71.701756</v>
      </c>
      <c r="K9" s="19">
        <v>78.172479</v>
      </c>
      <c r="L9" s="19">
        <v>81.128901</v>
      </c>
      <c r="M9" s="19">
        <v>80.928183</v>
      </c>
      <c r="N9" s="19">
        <v>88.63353</v>
      </c>
      <c r="O9" s="19">
        <v>87.165276</v>
      </c>
      <c r="P9" s="19">
        <v>88.895912</v>
      </c>
      <c r="Q9" s="19">
        <v>99.82596462</v>
      </c>
      <c r="R9" s="2"/>
      <c r="S9" s="20">
        <v>105.197152</v>
      </c>
      <c r="T9" s="20">
        <v>111.73573691</v>
      </c>
      <c r="U9" s="19">
        <v>117.60351587</v>
      </c>
    </row>
    <row r="10" spans="1:21" ht="15.75">
      <c r="A10" s="3" t="s">
        <v>570</v>
      </c>
      <c r="B10" s="20">
        <v>1.866194</v>
      </c>
      <c r="C10" s="20">
        <v>193.16375933</v>
      </c>
      <c r="D10" s="19">
        <v>100.9</v>
      </c>
      <c r="E10" s="3"/>
      <c r="F10" s="19">
        <v>100.81560736</v>
      </c>
      <c r="G10" s="19">
        <v>100.81560736</v>
      </c>
      <c r="H10" s="19">
        <v>845.64963</v>
      </c>
      <c r="I10" s="19">
        <v>845.64963</v>
      </c>
      <c r="J10" s="19">
        <v>845.64966077</v>
      </c>
      <c r="K10" s="19">
        <v>874.536961</v>
      </c>
      <c r="L10" s="19">
        <v>874.536961</v>
      </c>
      <c r="M10" s="19">
        <v>894.342067</v>
      </c>
      <c r="N10" s="19">
        <v>904.156455</v>
      </c>
      <c r="O10" s="19">
        <v>894.086168</v>
      </c>
      <c r="P10" s="19">
        <v>924.724232</v>
      </c>
      <c r="Q10" s="19">
        <v>712.811487</v>
      </c>
      <c r="R10" s="2"/>
      <c r="S10" s="20">
        <v>712.811487</v>
      </c>
      <c r="T10" s="20">
        <v>712.811487</v>
      </c>
      <c r="U10" s="19">
        <v>712.373385</v>
      </c>
    </row>
    <row r="11" spans="1:21" ht="15.75">
      <c r="A11" s="12" t="s">
        <v>571</v>
      </c>
      <c r="B11" s="20">
        <v>2353.35331136</v>
      </c>
      <c r="C11" s="20">
        <v>4502.56610568</v>
      </c>
      <c r="D11" s="19">
        <v>6358.7</v>
      </c>
      <c r="E11" s="3"/>
      <c r="F11" s="19">
        <v>6492.74771935</v>
      </c>
      <c r="G11" s="19">
        <v>6654.927828</v>
      </c>
      <c r="H11" s="19">
        <v>6915.63751482</v>
      </c>
      <c r="I11" s="19">
        <v>6840.52017445</v>
      </c>
      <c r="J11" s="19">
        <v>8170.86860494</v>
      </c>
      <c r="K11" s="19">
        <v>8319.13491227</v>
      </c>
      <c r="L11" s="19">
        <v>8594.16258826</v>
      </c>
      <c r="M11" s="19">
        <v>8843.98268614</v>
      </c>
      <c r="N11" s="19">
        <v>9316.75561628</v>
      </c>
      <c r="O11" s="19">
        <v>9122.73766466</v>
      </c>
      <c r="P11" s="19">
        <v>9233.65508381</v>
      </c>
      <c r="Q11" s="19">
        <v>9930.23210783</v>
      </c>
      <c r="R11" s="2"/>
      <c r="S11" s="20">
        <v>10634.25775107</v>
      </c>
      <c r="T11" s="20">
        <v>11124.4486122</v>
      </c>
      <c r="U11" s="19">
        <v>10999.16327834</v>
      </c>
    </row>
    <row r="12" spans="1:21" ht="15.75">
      <c r="A12" s="3"/>
      <c r="B12" s="20"/>
      <c r="C12" s="20"/>
      <c r="D12" s="19"/>
      <c r="E12" s="3"/>
      <c r="F12" s="19"/>
      <c r="G12" s="19"/>
      <c r="H12" s="19"/>
      <c r="I12" s="19"/>
      <c r="J12" s="19"/>
      <c r="K12" s="19"/>
      <c r="L12" s="19"/>
      <c r="M12" s="19"/>
      <c r="N12" s="19"/>
      <c r="O12" s="19"/>
      <c r="P12" s="19"/>
      <c r="Q12" s="19"/>
      <c r="R12" s="2"/>
      <c r="S12" s="20"/>
      <c r="T12" s="20"/>
      <c r="U12" s="19"/>
    </row>
    <row r="13" spans="1:21" ht="15.75">
      <c r="A13" s="12" t="s">
        <v>572</v>
      </c>
      <c r="B13" s="15">
        <v>2225.6562611</v>
      </c>
      <c r="C13" s="15">
        <v>4338.47880932</v>
      </c>
      <c r="D13" s="13">
        <v>4688.2</v>
      </c>
      <c r="E13" s="3"/>
      <c r="F13" s="13">
        <v>4640.70093132</v>
      </c>
      <c r="G13" s="13">
        <v>4711.44104366</v>
      </c>
      <c r="H13" s="13">
        <v>4830.32212918</v>
      </c>
      <c r="I13" s="13">
        <v>4438.66089083</v>
      </c>
      <c r="J13" s="13">
        <v>5671.60929159</v>
      </c>
      <c r="K13" s="13">
        <v>5076.1165521</v>
      </c>
      <c r="L13" s="13">
        <v>5427.56093249</v>
      </c>
      <c r="M13" s="13">
        <v>5717.90451811</v>
      </c>
      <c r="N13" s="13">
        <v>5731.27653378</v>
      </c>
      <c r="O13" s="13">
        <v>5743.70289137</v>
      </c>
      <c r="P13" s="13">
        <v>5926.5747939699995</v>
      </c>
      <c r="Q13" s="13">
        <v>5725.32868112</v>
      </c>
      <c r="R13" s="2"/>
      <c r="S13" s="15">
        <v>5932.67040739</v>
      </c>
      <c r="T13" s="15">
        <v>5747.013497</v>
      </c>
      <c r="U13" s="13">
        <v>5899.76921872</v>
      </c>
    </row>
    <row r="14" spans="1:21" ht="18">
      <c r="A14" s="12" t="s">
        <v>584</v>
      </c>
      <c r="B14" s="20">
        <v>1165.61127407</v>
      </c>
      <c r="C14" s="20">
        <v>2966.86471131</v>
      </c>
      <c r="D14" s="19">
        <v>2732.9</v>
      </c>
      <c r="E14" s="3"/>
      <c r="F14" s="19">
        <v>2642.73372231</v>
      </c>
      <c r="G14" s="19">
        <v>2698.78335384</v>
      </c>
      <c r="H14" s="19">
        <v>2725.56579797</v>
      </c>
      <c r="I14" s="19">
        <v>2285.27501227</v>
      </c>
      <c r="J14" s="19">
        <v>2993.44620598</v>
      </c>
      <c r="K14" s="19">
        <v>2813.22267721</v>
      </c>
      <c r="L14" s="19">
        <v>2825.03860698</v>
      </c>
      <c r="M14" s="19">
        <v>2960.96522754</v>
      </c>
      <c r="N14" s="19">
        <v>2975.897602</v>
      </c>
      <c r="O14" s="19">
        <v>2849.13946553</v>
      </c>
      <c r="P14" s="19">
        <v>2846.44821029</v>
      </c>
      <c r="Q14" s="19">
        <v>2577.62293256</v>
      </c>
      <c r="R14" s="2"/>
      <c r="S14" s="20">
        <v>2928.806932</v>
      </c>
      <c r="T14" s="20">
        <v>2867.66928988</v>
      </c>
      <c r="U14" s="19">
        <v>2824.64761144</v>
      </c>
    </row>
    <row r="15" spans="1:21" ht="15.75">
      <c r="A15" s="3" t="s">
        <v>573</v>
      </c>
      <c r="B15" s="1142" t="s">
        <v>917</v>
      </c>
      <c r="C15" s="20">
        <v>1345.146783</v>
      </c>
      <c r="D15" s="19">
        <v>1279</v>
      </c>
      <c r="E15" s="3"/>
      <c r="F15" s="19">
        <v>1234.002803</v>
      </c>
      <c r="G15" s="19">
        <v>988.766495</v>
      </c>
      <c r="H15" s="19">
        <v>991.04933856</v>
      </c>
      <c r="I15" s="19">
        <v>1018.19927261</v>
      </c>
      <c r="J15" s="19">
        <v>961.73617078</v>
      </c>
      <c r="K15" s="19">
        <v>827.72640303</v>
      </c>
      <c r="L15" s="19">
        <v>797.74118645</v>
      </c>
      <c r="M15" s="19">
        <v>797.74118645</v>
      </c>
      <c r="N15" s="19">
        <v>739.16031207</v>
      </c>
      <c r="O15" s="19">
        <v>730.96901594</v>
      </c>
      <c r="P15" s="19">
        <v>730.96901594</v>
      </c>
      <c r="Q15" s="19">
        <v>730.96901594</v>
      </c>
      <c r="R15" s="2"/>
      <c r="S15" s="20">
        <v>730.96901594</v>
      </c>
      <c r="T15" s="20">
        <v>706.75577596</v>
      </c>
      <c r="U15" s="19">
        <v>718.61971197</v>
      </c>
    </row>
    <row r="16" spans="1:21" ht="15.75">
      <c r="A16" s="3" t="s">
        <v>574</v>
      </c>
      <c r="B16" s="20">
        <v>1165.61127407</v>
      </c>
      <c r="C16" s="20">
        <v>1621.7179283100002</v>
      </c>
      <c r="D16" s="19">
        <v>1453.9</v>
      </c>
      <c r="E16" s="3"/>
      <c r="F16" s="19">
        <v>1408.7309193099998</v>
      </c>
      <c r="G16" s="19">
        <v>1710.0168588400002</v>
      </c>
      <c r="H16" s="19">
        <v>1734.51645941</v>
      </c>
      <c r="I16" s="19">
        <v>1267.07573966</v>
      </c>
      <c r="J16" s="19">
        <v>2031.7100351999998</v>
      </c>
      <c r="K16" s="19">
        <v>1985.4962741799998</v>
      </c>
      <c r="L16" s="19">
        <v>2027.2974205300002</v>
      </c>
      <c r="M16" s="19">
        <v>2163.22404109</v>
      </c>
      <c r="N16" s="19">
        <v>2236.73728993</v>
      </c>
      <c r="O16" s="19">
        <v>2118.1704495900003</v>
      </c>
      <c r="P16" s="19">
        <v>2115.4791943500004</v>
      </c>
      <c r="Q16" s="19">
        <v>1846.6539166200002</v>
      </c>
      <c r="R16" s="2"/>
      <c r="S16" s="20">
        <v>2197.8379160599998</v>
      </c>
      <c r="T16" s="20">
        <v>2160.9135139200002</v>
      </c>
      <c r="U16" s="19">
        <v>2106.02789947</v>
      </c>
    </row>
    <row r="17" spans="1:21" ht="15.75">
      <c r="A17" s="12" t="s">
        <v>575</v>
      </c>
      <c r="B17" s="20">
        <v>1060.04498703</v>
      </c>
      <c r="C17" s="20">
        <v>1371.61409801</v>
      </c>
      <c r="D17" s="19">
        <v>1955.3</v>
      </c>
      <c r="E17" s="3"/>
      <c r="F17" s="19">
        <v>1997.96720901</v>
      </c>
      <c r="G17" s="19">
        <v>2012.65768982</v>
      </c>
      <c r="H17" s="19">
        <v>2104.75633121</v>
      </c>
      <c r="I17" s="19">
        <v>2153.38587856</v>
      </c>
      <c r="J17" s="19">
        <v>2678.16308561</v>
      </c>
      <c r="K17" s="19">
        <v>2262.89387489</v>
      </c>
      <c r="L17" s="19">
        <v>2602.52232551</v>
      </c>
      <c r="M17" s="19">
        <v>2756.93929057</v>
      </c>
      <c r="N17" s="19">
        <v>2755.37893178</v>
      </c>
      <c r="O17" s="19">
        <v>2894.56342584</v>
      </c>
      <c r="P17" s="19">
        <v>3080.12658368</v>
      </c>
      <c r="Q17" s="19">
        <v>3147.70574856</v>
      </c>
      <c r="R17" s="2"/>
      <c r="S17" s="20">
        <v>3003.86347539</v>
      </c>
      <c r="T17" s="20">
        <v>2879.34420712</v>
      </c>
      <c r="U17" s="19">
        <v>3075.12160728</v>
      </c>
    </row>
    <row r="18" spans="1:21" ht="15.75">
      <c r="A18" s="3"/>
      <c r="B18" s="20"/>
      <c r="C18" s="20"/>
      <c r="D18" s="19"/>
      <c r="E18" s="3"/>
      <c r="F18" s="19"/>
      <c r="G18" s="19"/>
      <c r="H18" s="19"/>
      <c r="I18" s="19"/>
      <c r="J18" s="19"/>
      <c r="K18" s="19"/>
      <c r="L18" s="19"/>
      <c r="M18" s="19"/>
      <c r="N18" s="19"/>
      <c r="O18" s="19"/>
      <c r="P18" s="19"/>
      <c r="Q18" s="19"/>
      <c r="R18" s="2"/>
      <c r="S18" s="20"/>
      <c r="T18" s="20"/>
      <c r="U18" s="13"/>
    </row>
    <row r="19" spans="1:21" ht="15.75">
      <c r="A19" s="12" t="s">
        <v>576</v>
      </c>
      <c r="B19" s="15">
        <v>2570.27027348</v>
      </c>
      <c r="C19" s="15">
        <v>3351.8108012</v>
      </c>
      <c r="D19" s="13">
        <v>2534.6</v>
      </c>
      <c r="E19" s="3"/>
      <c r="F19" s="13">
        <v>2516.42460309</v>
      </c>
      <c r="G19" s="13">
        <v>2901.68359017</v>
      </c>
      <c r="H19" s="13">
        <v>2967.36792988</v>
      </c>
      <c r="I19" s="13">
        <v>3232.8232635</v>
      </c>
      <c r="J19" s="13">
        <v>3800.1304543200004</v>
      </c>
      <c r="K19" s="13">
        <v>4098.95075451</v>
      </c>
      <c r="L19" s="13">
        <v>4199.63279473</v>
      </c>
      <c r="M19" s="13">
        <v>3811.12221396</v>
      </c>
      <c r="N19" s="13">
        <v>3461.16213824</v>
      </c>
      <c r="O19" s="13">
        <v>3282.46774875</v>
      </c>
      <c r="P19" s="13">
        <v>3316.9134802500002</v>
      </c>
      <c r="Q19" s="13">
        <v>3284.6191971</v>
      </c>
      <c r="R19" s="2"/>
      <c r="S19" s="15">
        <v>2978.63958432</v>
      </c>
      <c r="T19" s="15">
        <v>2728.51624245</v>
      </c>
      <c r="U19" s="13">
        <v>2783.7627725400002</v>
      </c>
    </row>
    <row r="20" spans="1:21" ht="15.75">
      <c r="A20" s="3" t="s">
        <v>577</v>
      </c>
      <c r="B20" s="20">
        <v>1851.53401137</v>
      </c>
      <c r="C20" s="20">
        <v>2193.56668813</v>
      </c>
      <c r="D20" s="19">
        <v>1886.5</v>
      </c>
      <c r="E20" s="3"/>
      <c r="F20" s="19">
        <v>1893.67641331</v>
      </c>
      <c r="G20" s="19">
        <v>2375.38584053</v>
      </c>
      <c r="H20" s="19">
        <v>2389.52071041</v>
      </c>
      <c r="I20" s="19">
        <v>2409.80574601</v>
      </c>
      <c r="J20" s="19">
        <v>2841.66219339</v>
      </c>
      <c r="K20" s="19">
        <v>3038.20260264</v>
      </c>
      <c r="L20" s="19">
        <v>3127.01707228</v>
      </c>
      <c r="M20" s="19">
        <v>2817.48217608</v>
      </c>
      <c r="N20" s="19">
        <v>2437.45081561</v>
      </c>
      <c r="O20" s="19">
        <v>2561.722945</v>
      </c>
      <c r="P20" s="19">
        <v>2292.58156705</v>
      </c>
      <c r="Q20" s="19">
        <v>2089.36186178</v>
      </c>
      <c r="R20" s="2"/>
      <c r="S20" s="20">
        <v>2438.46050686</v>
      </c>
      <c r="T20" s="20">
        <v>1835.44080657</v>
      </c>
      <c r="U20" s="19">
        <v>1831.52728625</v>
      </c>
    </row>
    <row r="21" spans="1:21" ht="15.75">
      <c r="A21" s="3" t="s">
        <v>578</v>
      </c>
      <c r="B21" s="20">
        <v>718.73626211</v>
      </c>
      <c r="C21" s="20">
        <v>1158.24411307</v>
      </c>
      <c r="D21" s="19">
        <v>648.1</v>
      </c>
      <c r="E21" s="3"/>
      <c r="F21" s="19">
        <v>622.74818978</v>
      </c>
      <c r="G21" s="19">
        <v>526.29774964</v>
      </c>
      <c r="H21" s="19">
        <v>577.84721947</v>
      </c>
      <c r="I21" s="19">
        <v>823.01751749</v>
      </c>
      <c r="J21" s="19">
        <v>958.46826093</v>
      </c>
      <c r="K21" s="19">
        <v>1060.74815187</v>
      </c>
      <c r="L21" s="19">
        <v>1072.61572245</v>
      </c>
      <c r="M21" s="19">
        <v>993.64003788</v>
      </c>
      <c r="N21" s="19">
        <v>1023.71132263</v>
      </c>
      <c r="O21" s="19">
        <v>720.74480375</v>
      </c>
      <c r="P21" s="19">
        <v>1024.3319132</v>
      </c>
      <c r="Q21" s="19">
        <v>1195.25733532</v>
      </c>
      <c r="R21" s="2"/>
      <c r="S21" s="20">
        <v>540.17907746</v>
      </c>
      <c r="T21" s="20">
        <v>893.07543588</v>
      </c>
      <c r="U21" s="19">
        <v>952.23548629</v>
      </c>
    </row>
    <row r="22" spans="1:21" ht="15.75">
      <c r="A22" s="3"/>
      <c r="B22" s="20"/>
      <c r="C22" s="20"/>
      <c r="D22" s="19"/>
      <c r="E22" s="3"/>
      <c r="F22" s="19"/>
      <c r="G22" s="19"/>
      <c r="H22" s="19"/>
      <c r="I22" s="19"/>
      <c r="J22" s="19"/>
      <c r="K22" s="19"/>
      <c r="L22" s="19"/>
      <c r="M22" s="19"/>
      <c r="N22" s="19"/>
      <c r="O22" s="19"/>
      <c r="P22" s="19"/>
      <c r="Q22" s="19"/>
      <c r="R22" s="2"/>
      <c r="S22" s="20"/>
      <c r="T22" s="20"/>
      <c r="U22" s="19"/>
    </row>
    <row r="23" spans="1:21" ht="15.75">
      <c r="A23" s="12" t="s">
        <v>579</v>
      </c>
      <c r="B23" s="20">
        <v>158.40143722</v>
      </c>
      <c r="C23" s="20">
        <v>98.80798114</v>
      </c>
      <c r="D23" s="19">
        <v>126.3</v>
      </c>
      <c r="E23" s="3"/>
      <c r="F23" s="19">
        <v>148.52788124</v>
      </c>
      <c r="G23" s="19">
        <v>148.44138664</v>
      </c>
      <c r="H23" s="19">
        <v>149.76781746</v>
      </c>
      <c r="I23" s="19">
        <v>150.64771019</v>
      </c>
      <c r="J23" s="19">
        <v>156.26611775</v>
      </c>
      <c r="K23" s="19">
        <v>157.11962348</v>
      </c>
      <c r="L23" s="19">
        <v>157.85160233</v>
      </c>
      <c r="M23" s="19">
        <v>158.97873381</v>
      </c>
      <c r="N23" s="19">
        <v>165.71899744</v>
      </c>
      <c r="O23" s="19">
        <v>90.15043875</v>
      </c>
      <c r="P23" s="19">
        <v>81.24732389</v>
      </c>
      <c r="Q23" s="19">
        <v>80.73344278</v>
      </c>
      <c r="R23" s="2"/>
      <c r="S23" s="20">
        <v>82.51509062</v>
      </c>
      <c r="T23" s="20">
        <v>80.14211049</v>
      </c>
      <c r="U23" s="19">
        <v>73.72329751</v>
      </c>
    </row>
    <row r="24" spans="1:21" ht="15.75">
      <c r="A24" s="3"/>
      <c r="B24" s="20"/>
      <c r="C24" s="20"/>
      <c r="D24" s="19"/>
      <c r="E24" s="3"/>
      <c r="F24" s="19"/>
      <c r="G24" s="19"/>
      <c r="H24" s="19"/>
      <c r="I24" s="19"/>
      <c r="J24" s="19"/>
      <c r="K24" s="19"/>
      <c r="L24" s="19"/>
      <c r="M24" s="19"/>
      <c r="N24" s="19"/>
      <c r="O24" s="19"/>
      <c r="P24" s="19"/>
      <c r="Q24" s="19"/>
      <c r="R24" s="2"/>
      <c r="S24" s="20"/>
      <c r="T24" s="20"/>
      <c r="U24" s="19"/>
    </row>
    <row r="25" spans="1:21" ht="15.75">
      <c r="A25" s="3" t="s">
        <v>580</v>
      </c>
      <c r="B25" s="20">
        <v>4132.1345605</v>
      </c>
      <c r="C25" s="20">
        <v>7032.42431676</v>
      </c>
      <c r="D25" s="19">
        <v>8962.1</v>
      </c>
      <c r="E25" s="3"/>
      <c r="F25" s="19">
        <v>9113.46311814</v>
      </c>
      <c r="G25" s="19">
        <v>9193.88326746</v>
      </c>
      <c r="H25" s="19">
        <v>9664.6548835</v>
      </c>
      <c r="I25" s="19">
        <v>9881.1132305</v>
      </c>
      <c r="J25" s="19">
        <v>11879.20170748</v>
      </c>
      <c r="K25" s="19">
        <v>11720.94941803</v>
      </c>
      <c r="L25" s="19">
        <v>12350.42953723</v>
      </c>
      <c r="M25" s="19">
        <v>12675.49019758</v>
      </c>
      <c r="N25" s="19">
        <v>13184.47940069</v>
      </c>
      <c r="O25" s="19">
        <v>12825.21117025</v>
      </c>
      <c r="P25" s="19">
        <v>13427.00949269</v>
      </c>
      <c r="Q25" s="19">
        <v>14373.02115633</v>
      </c>
      <c r="R25" s="2"/>
      <c r="S25" s="20">
        <v>14283.49745592</v>
      </c>
      <c r="T25" s="20">
        <v>15008.60399212</v>
      </c>
      <c r="U25" s="19">
        <v>15144.12388778</v>
      </c>
    </row>
    <row r="26" spans="1:21" ht="18">
      <c r="A26" s="3" t="s">
        <v>585</v>
      </c>
      <c r="B26" s="20">
        <v>44.981413655699086</v>
      </c>
      <c r="C26" s="20">
        <v>48.457863963147965</v>
      </c>
      <c r="D26" s="19">
        <v>56.985801397605385</v>
      </c>
      <c r="E26" s="6"/>
      <c r="F26" s="34">
        <v>57.50590125335804</v>
      </c>
      <c r="G26" s="34">
        <v>55.716574297044694</v>
      </c>
      <c r="H26" s="34">
        <v>54.276838648582945</v>
      </c>
      <c r="I26" s="34">
        <v>56.00703594253016</v>
      </c>
      <c r="J26" s="34">
        <v>55.21967727853819</v>
      </c>
      <c r="K26" s="34">
        <v>54.83906980142371</v>
      </c>
      <c r="L26" s="20">
        <v>55.4326398712957</v>
      </c>
      <c r="M26" s="20">
        <v>56.46102686400829</v>
      </c>
      <c r="N26" s="19">
        <v>57.970988937140014</v>
      </c>
      <c r="O26" s="19">
        <v>58.64661772390257</v>
      </c>
      <c r="P26" s="19">
        <v>60.888494421056485</v>
      </c>
      <c r="Q26" s="19">
        <v>64.36915908301437</v>
      </c>
      <c r="R26" s="7"/>
      <c r="S26" s="34">
        <v>62.07694373662561</v>
      </c>
      <c r="T26" s="34">
        <v>64.68108508409227</v>
      </c>
      <c r="U26" s="34">
        <v>64.52525268235362</v>
      </c>
    </row>
    <row r="27" spans="1:21" ht="15.75">
      <c r="A27" s="37" t="s">
        <v>836</v>
      </c>
      <c r="B27" s="1143">
        <v>9186.31546827</v>
      </c>
      <c r="C27" s="1143">
        <v>14512.45214215</v>
      </c>
      <c r="D27" s="1143">
        <v>15726.9</v>
      </c>
      <c r="E27" s="6"/>
      <c r="F27" s="62">
        <v>15847.874599839997</v>
      </c>
      <c r="G27" s="62">
        <v>16501.163941709998</v>
      </c>
      <c r="H27" s="62">
        <v>17806.22291964</v>
      </c>
      <c r="I27" s="62">
        <v>17642.628402330003</v>
      </c>
      <c r="J27" s="62">
        <v>21512.624290720003</v>
      </c>
      <c r="K27" s="62">
        <v>21373.35563946</v>
      </c>
      <c r="L27" s="1143">
        <v>22280.067422199998</v>
      </c>
      <c r="M27" s="1143">
        <v>22449.98169819</v>
      </c>
      <c r="N27" s="1143">
        <v>22743.23699219</v>
      </c>
      <c r="O27" s="1143">
        <v>21868.62886216</v>
      </c>
      <c r="P27" s="1143">
        <v>22051.800788239998</v>
      </c>
      <c r="Q27" s="1143">
        <v>22329.04913018</v>
      </c>
      <c r="R27" s="7"/>
      <c r="S27" s="62">
        <v>23009.3438822</v>
      </c>
      <c r="T27" s="62">
        <v>23204.00774447</v>
      </c>
      <c r="U27" s="62">
        <v>23470.072968690005</v>
      </c>
    </row>
    <row r="28" spans="1:21" ht="15.75">
      <c r="A28" s="3" t="s">
        <v>581</v>
      </c>
      <c r="B28" s="3"/>
      <c r="C28" s="3"/>
      <c r="D28" s="3"/>
      <c r="E28" s="3"/>
      <c r="F28" s="3"/>
      <c r="G28" s="3"/>
      <c r="H28" s="3"/>
      <c r="I28" s="3"/>
      <c r="J28" s="3"/>
      <c r="K28" s="3"/>
      <c r="L28" s="3"/>
      <c r="M28" s="3"/>
      <c r="N28" s="3"/>
      <c r="O28" s="2"/>
      <c r="P28" s="2"/>
      <c r="Q28" s="2"/>
      <c r="R28" s="2"/>
      <c r="S28" s="2"/>
      <c r="T28" s="2"/>
      <c r="U28" s="2"/>
    </row>
    <row r="29" spans="1:21" ht="15.75">
      <c r="A29" s="3" t="s">
        <v>582</v>
      </c>
      <c r="B29" s="3"/>
      <c r="C29" s="3"/>
      <c r="D29" s="3"/>
      <c r="E29" s="3"/>
      <c r="F29" s="3"/>
      <c r="G29" s="3"/>
      <c r="H29" s="3"/>
      <c r="I29" s="3"/>
      <c r="J29" s="3"/>
      <c r="K29" s="3"/>
      <c r="L29" s="3"/>
      <c r="M29" s="3"/>
      <c r="N29" s="3"/>
      <c r="O29" s="2"/>
      <c r="P29" s="2"/>
      <c r="Q29" s="2"/>
      <c r="R29" s="2"/>
      <c r="S29" s="2"/>
      <c r="T29" s="2"/>
      <c r="U29" s="2"/>
    </row>
    <row r="30" spans="1:21" ht="15.75">
      <c r="A30" s="3" t="s">
        <v>583</v>
      </c>
      <c r="B30" s="3"/>
      <c r="C30" s="3"/>
      <c r="D30" s="3"/>
      <c r="E30" s="3"/>
      <c r="F30" s="3"/>
      <c r="G30" s="3"/>
      <c r="H30" s="3"/>
      <c r="I30" s="3"/>
      <c r="J30" s="3"/>
      <c r="K30" s="3"/>
      <c r="L30" s="3"/>
      <c r="M30" s="3"/>
      <c r="N30" s="3"/>
      <c r="O30" s="2"/>
      <c r="P30" s="2"/>
      <c r="Q30" s="2"/>
      <c r="R30" s="2"/>
      <c r="S30" s="2"/>
      <c r="T30" s="2"/>
      <c r="U30" s="2"/>
    </row>
  </sheetData>
  <printOptions/>
  <pageMargins left="0.75" right="0.75" top="1" bottom="1" header="0.5" footer="0.5"/>
  <pageSetup horizontalDpi="600" verticalDpi="600" orientation="portrait" paperSize="9" scale="38" r:id="rId1"/>
</worksheet>
</file>

<file path=xl/worksheets/sheet4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X53"/>
  <sheetViews>
    <sheetView workbookViewId="0" topLeftCell="A1">
      <selection activeCell="A1" sqref="A1"/>
    </sheetView>
  </sheetViews>
  <sheetFormatPr defaultColWidth="9.140625" defaultRowHeight="12.75"/>
  <cols>
    <col min="1" max="1" width="59.00390625" style="0" customWidth="1"/>
    <col min="3" max="3" width="10.7109375" style="0" customWidth="1"/>
    <col min="7" max="7" width="4.140625" style="0" customWidth="1"/>
    <col min="20" max="20" width="4.140625" style="0" customWidth="1"/>
  </cols>
  <sheetData>
    <row r="1" spans="1:2" ht="18.75">
      <c r="A1" s="97" t="s">
        <v>743</v>
      </c>
      <c r="B1" s="97"/>
    </row>
    <row r="2" spans="1:24" ht="15.75">
      <c r="A2" s="65"/>
      <c r="B2" s="65"/>
      <c r="F2" s="98"/>
      <c r="G2" s="98"/>
      <c r="H2" s="98"/>
      <c r="I2" s="98"/>
      <c r="J2" s="98"/>
      <c r="K2" s="98"/>
      <c r="L2" s="98"/>
      <c r="M2" s="98"/>
      <c r="N2" s="98"/>
      <c r="O2" s="98"/>
      <c r="P2" s="98"/>
      <c r="Q2" s="98"/>
      <c r="R2" s="98"/>
      <c r="S2" s="98"/>
      <c r="T2" s="98"/>
      <c r="U2" s="98"/>
      <c r="V2" s="98"/>
      <c r="W2" s="98"/>
      <c r="X2" s="98"/>
    </row>
    <row r="3" spans="1:21" ht="18.75">
      <c r="A3" s="66" t="s">
        <v>744</v>
      </c>
      <c r="B3" s="66"/>
      <c r="E3" s="69"/>
      <c r="G3" s="69"/>
      <c r="H3" s="69"/>
      <c r="L3" s="69"/>
      <c r="T3" s="69"/>
      <c r="U3" s="69"/>
    </row>
    <row r="4" spans="1:24" ht="18.75">
      <c r="A4" s="71"/>
      <c r="B4" s="71"/>
      <c r="C4" s="99">
        <v>2001</v>
      </c>
      <c r="D4" s="99">
        <v>2002</v>
      </c>
      <c r="E4" s="100">
        <v>2003</v>
      </c>
      <c r="F4" s="99">
        <v>2004</v>
      </c>
      <c r="H4" s="74"/>
      <c r="I4" s="101"/>
      <c r="J4" s="74"/>
      <c r="K4" s="74"/>
      <c r="L4" s="102">
        <v>2005</v>
      </c>
      <c r="M4" s="74"/>
      <c r="N4" s="74"/>
      <c r="O4" s="74"/>
      <c r="P4" s="74"/>
      <c r="Q4" s="74"/>
      <c r="R4" s="74"/>
      <c r="S4" s="74"/>
      <c r="U4" s="103">
        <v>2006</v>
      </c>
      <c r="V4" s="101"/>
      <c r="W4" s="74"/>
      <c r="X4" s="74"/>
    </row>
    <row r="5" spans="1:24" ht="18.75">
      <c r="A5" s="79"/>
      <c r="B5" s="79"/>
      <c r="C5" s="104" t="s">
        <v>590</v>
      </c>
      <c r="D5" s="104" t="s">
        <v>590</v>
      </c>
      <c r="E5" s="104" t="s">
        <v>590</v>
      </c>
      <c r="F5" s="104" t="s">
        <v>590</v>
      </c>
      <c r="G5" s="69"/>
      <c r="H5" s="104" t="s">
        <v>591</v>
      </c>
      <c r="I5" s="104" t="s">
        <v>592</v>
      </c>
      <c r="J5" s="104" t="s">
        <v>593</v>
      </c>
      <c r="K5" s="104" t="s">
        <v>594</v>
      </c>
      <c r="L5" s="104" t="s">
        <v>595</v>
      </c>
      <c r="M5" s="104" t="s">
        <v>596</v>
      </c>
      <c r="N5" s="104" t="s">
        <v>597</v>
      </c>
      <c r="O5" s="104" t="s">
        <v>598</v>
      </c>
      <c r="P5" s="104" t="s">
        <v>599</v>
      </c>
      <c r="Q5" s="104" t="s">
        <v>600</v>
      </c>
      <c r="R5" s="104" t="s">
        <v>601</v>
      </c>
      <c r="S5" s="104" t="s">
        <v>590</v>
      </c>
      <c r="T5" s="69"/>
      <c r="U5" s="104" t="s">
        <v>591</v>
      </c>
      <c r="V5" s="104" t="s">
        <v>592</v>
      </c>
      <c r="W5" s="104" t="s">
        <v>593</v>
      </c>
      <c r="X5" s="104" t="s">
        <v>594</v>
      </c>
    </row>
    <row r="6" spans="1:24" ht="20.25">
      <c r="A6" s="81" t="s">
        <v>697</v>
      </c>
      <c r="B6" s="81"/>
      <c r="C6" s="105">
        <v>2.7493139820475188</v>
      </c>
      <c r="D6" s="106">
        <v>-6.130198481007816</v>
      </c>
      <c r="E6" s="107">
        <v>4.166820983055008</v>
      </c>
      <c r="F6" s="108">
        <v>-3.1379233385411736</v>
      </c>
      <c r="H6" s="109">
        <v>8.718942968472126</v>
      </c>
      <c r="I6" s="107">
        <v>1.0047497266406622</v>
      </c>
      <c r="J6" s="107">
        <v>4.116213534043344</v>
      </c>
      <c r="K6" s="107">
        <v>-2.6310888546464146</v>
      </c>
      <c r="L6" s="107">
        <v>18.23738876317767</v>
      </c>
      <c r="M6" s="107">
        <v>-0.49424939679711</v>
      </c>
      <c r="N6" s="107">
        <v>5.317589247424391</v>
      </c>
      <c r="O6" s="107">
        <v>1.439801337320434</v>
      </c>
      <c r="P6" s="82">
        <v>-2.0741946059351326</v>
      </c>
      <c r="Q6" s="82">
        <v>4.342556661324881</v>
      </c>
      <c r="R6" s="107">
        <v>0.4374919221073549</v>
      </c>
      <c r="S6" s="107">
        <v>-1.7382054601730355</v>
      </c>
      <c r="T6" s="110"/>
      <c r="U6" s="106">
        <v>1.4265625634355894</v>
      </c>
      <c r="V6" s="107">
        <v>2.566636846489388</v>
      </c>
      <c r="W6" s="107">
        <v>-1.6325503814011946</v>
      </c>
      <c r="X6" s="107">
        <v>3.9889421875353723</v>
      </c>
    </row>
    <row r="7" spans="1:24" ht="18.75">
      <c r="A7" s="85" t="s">
        <v>698</v>
      </c>
      <c r="B7" s="85"/>
      <c r="C7" s="105">
        <v>2.526454523792594</v>
      </c>
      <c r="D7" s="106">
        <v>-6.012132914346238</v>
      </c>
      <c r="E7" s="105">
        <v>4.3414073232021275</v>
      </c>
      <c r="F7" s="108">
        <v>-3.4430399842896455</v>
      </c>
      <c r="H7" s="109">
        <v>8.676938184614654</v>
      </c>
      <c r="I7" s="105">
        <v>0.9263252360958976</v>
      </c>
      <c r="J7" s="105">
        <v>4.286917829388954</v>
      </c>
      <c r="K7" s="105">
        <v>-2.6029100267598038</v>
      </c>
      <c r="L7" s="105">
        <v>17.989053666759354</v>
      </c>
      <c r="M7" s="105">
        <v>0.5523203331664693</v>
      </c>
      <c r="N7" s="105">
        <v>5.372826882528351</v>
      </c>
      <c r="O7" s="105">
        <v>2.1964435607495876</v>
      </c>
      <c r="P7" s="82">
        <v>-0.4030942292351956</v>
      </c>
      <c r="Q7" s="82">
        <v>3.0023092406286374</v>
      </c>
      <c r="R7" s="105">
        <v>0.4211034243748836</v>
      </c>
      <c r="S7" s="105">
        <v>-0.5646278174802152</v>
      </c>
      <c r="T7" s="110"/>
      <c r="U7" s="106">
        <v>2.640972137526437</v>
      </c>
      <c r="V7" s="105">
        <v>1.5067643191472553</v>
      </c>
      <c r="W7" s="105">
        <v>-1.013256184393983</v>
      </c>
      <c r="X7" s="105">
        <v>4.016532353596699</v>
      </c>
    </row>
    <row r="8" spans="1:24" ht="18.75">
      <c r="A8" s="87" t="s">
        <v>699</v>
      </c>
      <c r="B8" s="87"/>
      <c r="C8" s="105">
        <v>1.8885362744135084</v>
      </c>
      <c r="D8" s="106">
        <v>-6.280145317539522</v>
      </c>
      <c r="E8" s="105">
        <v>4.23409273378006</v>
      </c>
      <c r="F8" s="108">
        <v>-1.5836766862759009</v>
      </c>
      <c r="H8" s="106">
        <v>7.823238614399585</v>
      </c>
      <c r="I8" s="105">
        <v>0.6241378578227919</v>
      </c>
      <c r="J8" s="105">
        <v>4.509151387059848</v>
      </c>
      <c r="K8" s="105">
        <v>-2.6304372314093984</v>
      </c>
      <c r="L8" s="105">
        <v>18.82651717086231</v>
      </c>
      <c r="M8" s="105">
        <v>0.7546542001357496</v>
      </c>
      <c r="N8" s="105">
        <v>4.71680892809977</v>
      </c>
      <c r="O8" s="105">
        <v>1.195883427629376</v>
      </c>
      <c r="P8" s="82">
        <v>-1.0682017644977078</v>
      </c>
      <c r="Q8" s="82">
        <v>3.0080215394322596</v>
      </c>
      <c r="R8" s="105">
        <v>0.5705455449847572</v>
      </c>
      <c r="S8" s="105">
        <v>-0.3768668937575285</v>
      </c>
      <c r="T8" s="110"/>
      <c r="U8" s="106">
        <v>4.404616252007897</v>
      </c>
      <c r="V8" s="105">
        <v>0.8503624093737487</v>
      </c>
      <c r="W8" s="105">
        <v>0.2563402730048792</v>
      </c>
      <c r="X8" s="105">
        <v>3.3143977731729652</v>
      </c>
    </row>
    <row r="9" spans="1:24" ht="18.75">
      <c r="A9" s="85" t="s">
        <v>745</v>
      </c>
      <c r="B9" s="85"/>
      <c r="C9" s="105">
        <v>6.864448236413441</v>
      </c>
      <c r="D9" s="106">
        <v>-2.9295868604525133</v>
      </c>
      <c r="E9" s="105">
        <v>3.8555563978168608</v>
      </c>
      <c r="F9" s="108">
        <v>-0.5829021233977871</v>
      </c>
      <c r="H9" s="106">
        <v>2.1349640122477624</v>
      </c>
      <c r="I9" s="105">
        <v>-1.0702589992169846</v>
      </c>
      <c r="J9" s="105">
        <v>4.61945470844174</v>
      </c>
      <c r="K9" s="105">
        <v>-1.1511019899769657</v>
      </c>
      <c r="L9" s="105">
        <v>19.41478678196157</v>
      </c>
      <c r="M9" s="105">
        <v>-0.44793031408237777</v>
      </c>
      <c r="N9" s="111" t="s">
        <v>608</v>
      </c>
      <c r="O9" s="105">
        <v>0.2924767299536032</v>
      </c>
      <c r="P9" s="82">
        <v>-1.2935097740093062</v>
      </c>
      <c r="Q9" s="82">
        <v>3.8721891783420186</v>
      </c>
      <c r="R9" s="105">
        <v>-2.320534483253012</v>
      </c>
      <c r="S9" s="105">
        <v>-0.4103279076567507</v>
      </c>
      <c r="T9" s="110"/>
      <c r="U9" s="106">
        <v>-1.0458426114089605</v>
      </c>
      <c r="V9" s="105">
        <v>0.7374356756194251</v>
      </c>
      <c r="W9" s="105">
        <v>1.405118623295815</v>
      </c>
      <c r="X9" s="105">
        <v>1.4850399262215919</v>
      </c>
    </row>
    <row r="10" spans="1:24" ht="18.75">
      <c r="A10" s="85" t="s">
        <v>746</v>
      </c>
      <c r="B10" s="85"/>
      <c r="C10" s="105">
        <v>6.56154489636357</v>
      </c>
      <c r="D10" s="106">
        <v>-3.1710406840435903</v>
      </c>
      <c r="E10" s="105">
        <v>3.752201224800892</v>
      </c>
      <c r="F10" s="108">
        <v>-6.547996570926761</v>
      </c>
      <c r="H10" s="106">
        <v>-1.0769368455595125</v>
      </c>
      <c r="I10" s="105">
        <v>-1.315591073582612</v>
      </c>
      <c r="J10" s="105">
        <v>4.321784636540725</v>
      </c>
      <c r="K10" s="105">
        <v>-6.114886636592649</v>
      </c>
      <c r="L10" s="105">
        <v>13.937380072073754</v>
      </c>
      <c r="M10" s="105">
        <v>-0.7195180392962195</v>
      </c>
      <c r="N10" s="105">
        <v>-10.43035740144395</v>
      </c>
      <c r="O10" s="111" t="s">
        <v>608</v>
      </c>
      <c r="P10" s="82">
        <v>-10.879028731561597</v>
      </c>
      <c r="Q10" s="82">
        <v>0.9147138416516235</v>
      </c>
      <c r="R10" s="105">
        <v>-2.526092002788503</v>
      </c>
      <c r="S10" s="105">
        <v>-48.88741893353934</v>
      </c>
      <c r="T10" s="110"/>
      <c r="U10" s="106">
        <v>-1.3178270013086508</v>
      </c>
      <c r="V10" s="105">
        <v>-3.6007442166707584</v>
      </c>
      <c r="W10" s="105">
        <v>1.1023622047244115</v>
      </c>
      <c r="X10" s="105">
        <v>1.1958170680610105</v>
      </c>
    </row>
    <row r="11" spans="1:24" ht="21">
      <c r="A11" s="85" t="s">
        <v>770</v>
      </c>
      <c r="B11" s="85"/>
      <c r="C11" s="105">
        <v>1.834841822626554</v>
      </c>
      <c r="D11" s="106">
        <v>-6.324535991533817</v>
      </c>
      <c r="E11" s="105">
        <v>4.241768515814745</v>
      </c>
      <c r="F11" s="108">
        <v>-1.5636735613735009</v>
      </c>
      <c r="H11" s="106">
        <v>7.927299173515996</v>
      </c>
      <c r="I11" s="105">
        <v>0.6493601638732976</v>
      </c>
      <c r="J11" s="105">
        <v>4.5091243819244555</v>
      </c>
      <c r="K11" s="105">
        <v>-2.6259339380828575</v>
      </c>
      <c r="L11" s="105">
        <v>18.845022113374895</v>
      </c>
      <c r="M11" s="105">
        <v>0.7723729881969393</v>
      </c>
      <c r="N11" s="105">
        <v>4.8287293752435145</v>
      </c>
      <c r="O11" s="105">
        <v>1.208255333448214</v>
      </c>
      <c r="P11" s="82">
        <v>-1.0282488642878305</v>
      </c>
      <c r="Q11" s="82">
        <v>3.008078605473663</v>
      </c>
      <c r="R11" s="105">
        <v>0.6056163904646982</v>
      </c>
      <c r="S11" s="105">
        <v>-0.21575865732293228</v>
      </c>
      <c r="T11" s="110"/>
      <c r="U11" s="106">
        <v>4.459045730833011</v>
      </c>
      <c r="V11" s="105">
        <v>0.858381067572399</v>
      </c>
      <c r="W11" s="105">
        <v>0.24612662387162323</v>
      </c>
      <c r="X11" s="105">
        <v>3.332037067929302</v>
      </c>
    </row>
    <row r="12" spans="1:24" ht="18.75">
      <c r="A12" s="85" t="s">
        <v>702</v>
      </c>
      <c r="B12" s="85"/>
      <c r="C12" s="105">
        <v>15.941776376205846</v>
      </c>
      <c r="D12" s="106">
        <v>-0.5132567774567995</v>
      </c>
      <c r="E12" s="105">
        <v>5.8058673415838795</v>
      </c>
      <c r="F12" s="108">
        <v>-26.400261099883256</v>
      </c>
      <c r="H12" s="106">
        <v>22.771480849287133</v>
      </c>
      <c r="I12" s="105">
        <v>5.307969595077063</v>
      </c>
      <c r="J12" s="105">
        <v>1.2079058708309585</v>
      </c>
      <c r="K12" s="105">
        <v>-2.209084619359137</v>
      </c>
      <c r="L12" s="105">
        <v>6.059279629818215</v>
      </c>
      <c r="M12" s="105">
        <v>-2.6769143222532095</v>
      </c>
      <c r="N12" s="105">
        <v>16.211996072348537</v>
      </c>
      <c r="O12" s="105">
        <v>17.093103466667607</v>
      </c>
      <c r="P12" s="82">
        <v>8.15484317653075</v>
      </c>
      <c r="Q12" s="82">
        <v>2.935076922536975</v>
      </c>
      <c r="R12" s="105">
        <v>-1.339039129551265</v>
      </c>
      <c r="S12" s="105">
        <v>-2.818895575174752</v>
      </c>
      <c r="T12" s="110"/>
      <c r="U12" s="106">
        <v>-19.065518004098028</v>
      </c>
      <c r="V12" s="105">
        <v>11.928369063562204</v>
      </c>
      <c r="W12" s="105">
        <v>-19.17542681301564</v>
      </c>
      <c r="X12" s="105">
        <v>16.475751925620223</v>
      </c>
    </row>
    <row r="13" spans="1:24" ht="18.75">
      <c r="A13" s="85" t="s">
        <v>747</v>
      </c>
      <c r="B13" s="85"/>
      <c r="C13" s="105">
        <v>-18.236082971753405</v>
      </c>
      <c r="D13" s="106">
        <v>6.58564196903524</v>
      </c>
      <c r="E13" s="105">
        <v>15.905311498518767</v>
      </c>
      <c r="F13" s="108">
        <v>-22.101416235856934</v>
      </c>
      <c r="H13" s="106">
        <v>5.482967592050658</v>
      </c>
      <c r="I13" s="105">
        <v>-5.219875592585651</v>
      </c>
      <c r="J13" s="105">
        <v>18.543782011636765</v>
      </c>
      <c r="K13" s="105">
        <v>-0.5359024232109535</v>
      </c>
      <c r="L13" s="105">
        <v>0.1565953372783499</v>
      </c>
      <c r="M13" s="105">
        <v>89.27130498008118</v>
      </c>
      <c r="N13" s="105">
        <v>7.834593475022612</v>
      </c>
      <c r="O13" s="105">
        <v>35.13049608816909</v>
      </c>
      <c r="P13" s="82">
        <v>54.199359177623585</v>
      </c>
      <c r="Q13" s="82">
        <v>-24.808215484914594</v>
      </c>
      <c r="R13" s="105">
        <v>-0.05080141417143977</v>
      </c>
      <c r="S13" s="105">
        <v>33.39349347756921</v>
      </c>
      <c r="T13" s="110"/>
      <c r="U13" s="106">
        <v>28.5259057269936</v>
      </c>
      <c r="V13" s="105">
        <v>-16.320985947446637</v>
      </c>
      <c r="W13" s="105">
        <v>11.754937972139446</v>
      </c>
      <c r="X13" s="105">
        <v>4.517225298168332</v>
      </c>
    </row>
    <row r="14" spans="1:24" ht="18.75">
      <c r="A14" s="85" t="s">
        <v>748</v>
      </c>
      <c r="B14" s="85"/>
      <c r="C14" s="105">
        <v>35.393825250554926</v>
      </c>
      <c r="D14" s="106">
        <v>-10.20336278968579</v>
      </c>
      <c r="E14" s="105">
        <v>12.478140599662966</v>
      </c>
      <c r="F14" s="108">
        <v>4.025981413773664</v>
      </c>
      <c r="H14" s="106">
        <v>-0.32760969207671325</v>
      </c>
      <c r="I14" s="105">
        <v>1.7701189555849306</v>
      </c>
      <c r="J14" s="105">
        <v>1.903020917057096</v>
      </c>
      <c r="K14" s="105">
        <v>-3.9157973711927725</v>
      </c>
      <c r="L14" s="105">
        <v>7.052581525139527</v>
      </c>
      <c r="M14" s="105">
        <v>1.280187025131502</v>
      </c>
      <c r="N14" s="105">
        <v>15.071117615286242</v>
      </c>
      <c r="O14" s="105">
        <v>-1.5333448340882274</v>
      </c>
      <c r="P14" s="82">
        <v>-15.269906330341392</v>
      </c>
      <c r="Q14" s="82">
        <v>19.20330449752115</v>
      </c>
      <c r="R14" s="105">
        <v>-11.651350980661093</v>
      </c>
      <c r="S14" s="105">
        <v>20.23231709822795</v>
      </c>
      <c r="T14" s="110"/>
      <c r="U14" s="106">
        <v>-0.7226893309332376</v>
      </c>
      <c r="V14" s="105">
        <v>-17.73589524862385</v>
      </c>
      <c r="W14" s="105">
        <v>107.63017660680573</v>
      </c>
      <c r="X14" s="105">
        <v>8.308978157606541</v>
      </c>
    </row>
    <row r="15" spans="1:24" ht="18.75">
      <c r="A15" s="85" t="s">
        <v>749</v>
      </c>
      <c r="B15" s="85"/>
      <c r="C15" s="105">
        <v>-48.89028695257069</v>
      </c>
      <c r="D15" s="106">
        <v>34.08126908720734</v>
      </c>
      <c r="E15" s="105">
        <v>19.611360067848675</v>
      </c>
      <c r="F15" s="108">
        <v>-43.663204076580996</v>
      </c>
      <c r="H15" s="106">
        <v>14.337335706980808</v>
      </c>
      <c r="I15" s="105">
        <v>-14.505303748070308</v>
      </c>
      <c r="J15" s="105">
        <v>44.85732884886621</v>
      </c>
      <c r="K15" s="105">
        <v>3.223821828472997</v>
      </c>
      <c r="L15" s="105">
        <v>-6.983783111424378</v>
      </c>
      <c r="M15" s="105">
        <v>194.12944637603638</v>
      </c>
      <c r="N15" s="105">
        <v>4.8651208608017</v>
      </c>
      <c r="O15" s="105">
        <v>51.639563409338066</v>
      </c>
      <c r="P15" s="82">
        <v>74.51141801650904</v>
      </c>
      <c r="Q15" s="82">
        <v>-31.05622159327509</v>
      </c>
      <c r="R15" s="105">
        <v>2.7965879330062555</v>
      </c>
      <c r="S15" s="105">
        <v>36.1699074060696</v>
      </c>
      <c r="T15" s="110"/>
      <c r="U15" s="106">
        <v>33.97387424922243</v>
      </c>
      <c r="V15" s="105">
        <v>-16.125692321501177</v>
      </c>
      <c r="W15" s="105">
        <v>-1.2242449345984452</v>
      </c>
      <c r="X15" s="105">
        <v>3.438226321327267</v>
      </c>
    </row>
    <row r="16" spans="1:24" ht="18.75">
      <c r="A16" s="112"/>
      <c r="B16" s="112"/>
      <c r="C16" s="105"/>
      <c r="D16" s="106"/>
      <c r="E16" s="105"/>
      <c r="F16" s="108"/>
      <c r="H16" s="106"/>
      <c r="I16" s="105"/>
      <c r="J16" s="105"/>
      <c r="K16" s="105"/>
      <c r="L16" s="105"/>
      <c r="M16" s="105"/>
      <c r="N16" s="105"/>
      <c r="O16" s="105"/>
      <c r="P16" s="82"/>
      <c r="Q16" s="82"/>
      <c r="R16" s="105"/>
      <c r="S16" s="105"/>
      <c r="T16" s="110"/>
      <c r="U16" s="106"/>
      <c r="V16" s="105"/>
      <c r="W16" s="105"/>
      <c r="X16" s="105"/>
    </row>
    <row r="17" spans="1:24" ht="20.25">
      <c r="A17" s="81" t="s">
        <v>706</v>
      </c>
      <c r="B17" s="81"/>
      <c r="C17" s="105">
        <v>-1.7959074581825452</v>
      </c>
      <c r="D17" s="106">
        <v>-12.5087428363282</v>
      </c>
      <c r="E17" s="105">
        <v>46.91417278863433</v>
      </c>
      <c r="F17" s="108">
        <v>-28.793412471837982</v>
      </c>
      <c r="H17" s="106">
        <v>90.77731625466203</v>
      </c>
      <c r="I17" s="105">
        <v>-24.42145833490313</v>
      </c>
      <c r="J17" s="105">
        <v>20.940594232150563</v>
      </c>
      <c r="K17" s="105">
        <v>-6.304084900644182</v>
      </c>
      <c r="L17" s="105">
        <v>37.63764964272883</v>
      </c>
      <c r="M17" s="105">
        <v>-24.572530058253164</v>
      </c>
      <c r="N17" s="105">
        <v>29.466855767279203</v>
      </c>
      <c r="O17" s="105">
        <v>4.792029964547318</v>
      </c>
      <c r="P17" s="82">
        <v>21.568662581201515</v>
      </c>
      <c r="Q17" s="82">
        <v>-2.417199634147187</v>
      </c>
      <c r="R17" s="105">
        <v>4.000247639457398</v>
      </c>
      <c r="S17" s="105">
        <v>-1.1443139737017558</v>
      </c>
      <c r="T17" s="110"/>
      <c r="U17" s="106">
        <v>11.503019668984939</v>
      </c>
      <c r="V17" s="105">
        <v>5.929400842343815</v>
      </c>
      <c r="W17" s="105">
        <v>5.317599482587667</v>
      </c>
      <c r="X17" s="105">
        <v>40.75582385638136</v>
      </c>
    </row>
    <row r="18" spans="1:24" ht="18.75">
      <c r="A18" s="85" t="s">
        <v>750</v>
      </c>
      <c r="B18" s="85"/>
      <c r="C18" s="105">
        <v>-1.0422347469147406</v>
      </c>
      <c r="D18" s="106">
        <v>-6.425105246515916</v>
      </c>
      <c r="E18" s="105">
        <v>11.494789382453057</v>
      </c>
      <c r="F18" s="108">
        <v>-4.999016315658519</v>
      </c>
      <c r="H18" s="106">
        <v>13.133339214398637</v>
      </c>
      <c r="I18" s="105">
        <v>-6.176849432884996</v>
      </c>
      <c r="J18" s="105">
        <v>4.173301497621202</v>
      </c>
      <c r="K18" s="105">
        <v>-1.6088546299993924</v>
      </c>
      <c r="L18" s="105">
        <v>9.009133560880686</v>
      </c>
      <c r="M18" s="105">
        <v>-5.093341593881149</v>
      </c>
      <c r="N18" s="105">
        <v>6.0379639087811405</v>
      </c>
      <c r="O18" s="105">
        <v>1.6784167006101955</v>
      </c>
      <c r="P18" s="82">
        <v>7.779989455111308</v>
      </c>
      <c r="Q18" s="82">
        <v>-1.1885086192389716</v>
      </c>
      <c r="R18" s="105">
        <v>1.7146184693516382</v>
      </c>
      <c r="S18" s="105">
        <v>0.3284324060222713</v>
      </c>
      <c r="T18" s="110"/>
      <c r="U18" s="106">
        <v>3.589577749930367</v>
      </c>
      <c r="V18" s="105">
        <v>2.500646865041033</v>
      </c>
      <c r="W18" s="105">
        <v>3.1104622268753417</v>
      </c>
      <c r="X18" s="105">
        <v>13.852026296123999</v>
      </c>
    </row>
    <row r="19" spans="1:24" ht="21">
      <c r="A19" s="85" t="s">
        <v>771</v>
      </c>
      <c r="B19" s="85"/>
      <c r="C19" s="105">
        <v>-1.0403196698664803</v>
      </c>
      <c r="D19" s="106">
        <v>-6.424879833992679</v>
      </c>
      <c r="E19" s="105">
        <v>11.49733605900465</v>
      </c>
      <c r="F19" s="108">
        <v>-4.998591499174332</v>
      </c>
      <c r="H19" s="106">
        <v>13.132832558511598</v>
      </c>
      <c r="I19" s="105">
        <v>-6.172784117389589</v>
      </c>
      <c r="J19" s="105">
        <v>4.168797689811515</v>
      </c>
      <c r="K19" s="105">
        <v>-1.603125649526383</v>
      </c>
      <c r="L19" s="105">
        <v>9.01497053483701</v>
      </c>
      <c r="M19" s="105">
        <v>-5.101407042994734</v>
      </c>
      <c r="N19" s="105">
        <v>6.049651639826607</v>
      </c>
      <c r="O19" s="105">
        <v>1.664579733927138</v>
      </c>
      <c r="P19" s="82">
        <v>7.779888980159953</v>
      </c>
      <c r="Q19" s="82">
        <v>-1.188508434754922</v>
      </c>
      <c r="R19" s="105">
        <v>1.7146182000019168</v>
      </c>
      <c r="S19" s="105">
        <v>0.33041693610714173</v>
      </c>
      <c r="T19" s="110"/>
      <c r="U19" s="106">
        <v>3.5875127555512245</v>
      </c>
      <c r="V19" s="105">
        <v>2.5006765855082937</v>
      </c>
      <c r="W19" s="105">
        <v>3.11075127884895</v>
      </c>
      <c r="X19" s="105">
        <v>13.85559694823807</v>
      </c>
    </row>
    <row r="20" spans="1:24" ht="18.75">
      <c r="A20" s="85" t="s">
        <v>751</v>
      </c>
      <c r="B20" s="85"/>
      <c r="C20" s="111" t="s">
        <v>608</v>
      </c>
      <c r="D20" s="111" t="s">
        <v>608</v>
      </c>
      <c r="E20" s="111" t="s">
        <v>608</v>
      </c>
      <c r="F20" s="111" t="s">
        <v>608</v>
      </c>
      <c r="H20" s="111" t="s">
        <v>608</v>
      </c>
      <c r="I20" s="111" t="s">
        <v>608</v>
      </c>
      <c r="J20" s="105">
        <v>100</v>
      </c>
      <c r="K20" s="111" t="s">
        <v>608</v>
      </c>
      <c r="L20" s="105">
        <v>-50</v>
      </c>
      <c r="M20" s="111" t="s">
        <v>608</v>
      </c>
      <c r="N20" s="111" t="s">
        <v>608</v>
      </c>
      <c r="O20" s="111" t="s">
        <v>608</v>
      </c>
      <c r="P20" s="111" t="s">
        <v>608</v>
      </c>
      <c r="Q20" s="111" t="s">
        <v>608</v>
      </c>
      <c r="R20" s="111" t="s">
        <v>608</v>
      </c>
      <c r="S20" s="111" t="s">
        <v>608</v>
      </c>
      <c r="T20" s="111"/>
      <c r="U20" s="111" t="s">
        <v>608</v>
      </c>
      <c r="V20" s="111" t="s">
        <v>608</v>
      </c>
      <c r="W20" s="111" t="s">
        <v>608</v>
      </c>
      <c r="X20" s="111" t="s">
        <v>608</v>
      </c>
    </row>
    <row r="21" spans="1:24" ht="18.75">
      <c r="A21" s="85" t="s">
        <v>752</v>
      </c>
      <c r="B21" s="85"/>
      <c r="C21" s="105">
        <v>326.66666666666663</v>
      </c>
      <c r="D21" s="111" t="s">
        <v>608</v>
      </c>
      <c r="E21" s="111" t="s">
        <v>608</v>
      </c>
      <c r="F21" s="111" t="s">
        <v>608</v>
      </c>
      <c r="H21" s="111" t="s">
        <v>608</v>
      </c>
      <c r="I21" s="111" t="s">
        <v>608</v>
      </c>
      <c r="J21" s="109">
        <v>-100</v>
      </c>
      <c r="K21" s="111" t="s">
        <v>608</v>
      </c>
      <c r="L21" s="105">
        <v>109.45512820512819</v>
      </c>
      <c r="M21" s="105">
        <v>-77.19969395562356</v>
      </c>
      <c r="N21" s="105">
        <v>440.93959731543623</v>
      </c>
      <c r="O21" s="105">
        <v>-99.25558312655087</v>
      </c>
      <c r="P21" s="82">
        <v>-91.66666666666666</v>
      </c>
      <c r="Q21" s="111" t="s">
        <v>608</v>
      </c>
      <c r="R21" s="111" t="s">
        <v>608</v>
      </c>
      <c r="S21" s="111" t="s">
        <v>608</v>
      </c>
      <c r="T21" s="111"/>
      <c r="U21" s="111" t="s">
        <v>608</v>
      </c>
      <c r="V21" s="111" t="s">
        <v>608</v>
      </c>
      <c r="W21" s="111" t="s">
        <v>608</v>
      </c>
      <c r="X21" s="111" t="s">
        <v>608</v>
      </c>
    </row>
    <row r="22" spans="1:24" ht="18.75">
      <c r="A22" s="85" t="s">
        <v>753</v>
      </c>
      <c r="B22" s="85"/>
      <c r="C22" s="105">
        <v>-0.9474427302863744</v>
      </c>
      <c r="D22" s="106">
        <v>5.588517621246057</v>
      </c>
      <c r="E22" s="105">
        <v>-7.151942223066922</v>
      </c>
      <c r="F22" s="108">
        <v>-0.43065411626281547</v>
      </c>
      <c r="H22" s="106">
        <v>-2.524707001047831</v>
      </c>
      <c r="I22" s="105">
        <v>-7.23021080222286</v>
      </c>
      <c r="J22" s="111" t="s">
        <v>608</v>
      </c>
      <c r="K22" s="105">
        <v>-0.6860433064837188</v>
      </c>
      <c r="L22" s="105">
        <v>4.876337619884655</v>
      </c>
      <c r="M22" s="105">
        <v>-10.622422500422683</v>
      </c>
      <c r="N22" s="105">
        <v>8.628947577649285</v>
      </c>
      <c r="O22" s="105">
        <v>-2.8282053288173623</v>
      </c>
      <c r="P22" s="82">
        <v>0.15453863076176566</v>
      </c>
      <c r="Q22" s="82">
        <v>-10.281578374117</v>
      </c>
      <c r="R22" s="105">
        <v>-4.023528391600295</v>
      </c>
      <c r="S22" s="105">
        <v>-4.375310575373826</v>
      </c>
      <c r="T22" s="110"/>
      <c r="U22" s="106">
        <v>-7.4821190676404745</v>
      </c>
      <c r="V22" s="105">
        <v>1.5499046840958597</v>
      </c>
      <c r="W22" s="105">
        <v>-4.189894506776429</v>
      </c>
      <c r="X22" s="105">
        <v>-44.04682765714766</v>
      </c>
    </row>
    <row r="23" spans="1:24" ht="18.75">
      <c r="A23" s="85" t="s">
        <v>754</v>
      </c>
      <c r="B23" s="85"/>
      <c r="C23" s="105">
        <v>2.498122400939934</v>
      </c>
      <c r="D23" s="106">
        <v>4.4363006859333165</v>
      </c>
      <c r="E23" s="105">
        <v>0.7013524990575435</v>
      </c>
      <c r="F23" s="108">
        <v>0.5777332116648295</v>
      </c>
      <c r="H23" s="106">
        <v>0.5196443971773713</v>
      </c>
      <c r="I23" s="105">
        <v>-0.11946009688191447</v>
      </c>
      <c r="J23" s="105">
        <v>0.202027020989959</v>
      </c>
      <c r="K23" s="105">
        <v>-0.24288485583448854</v>
      </c>
      <c r="L23" s="105">
        <v>1.129584670184818</v>
      </c>
      <c r="M23" s="105">
        <v>2.6653379137498967</v>
      </c>
      <c r="N23" s="105">
        <v>-0.6863242849363914</v>
      </c>
      <c r="O23" s="105">
        <v>0.7480281021331944</v>
      </c>
      <c r="P23" s="82">
        <v>2.854932692848899</v>
      </c>
      <c r="Q23" s="82">
        <v>-0.22543988546636298</v>
      </c>
      <c r="R23" s="105">
        <v>0.9348428137001001</v>
      </c>
      <c r="S23" s="105">
        <v>1.179818551932006</v>
      </c>
      <c r="T23" s="110"/>
      <c r="U23" s="106">
        <v>0.4667916248663309</v>
      </c>
      <c r="V23" s="105">
        <v>0.8379031967914948</v>
      </c>
      <c r="W23" s="105">
        <v>2.2097715053718043</v>
      </c>
      <c r="X23" s="105">
        <v>1.2828601032115572</v>
      </c>
    </row>
    <row r="24" spans="1:24" ht="18.75">
      <c r="A24" s="85"/>
      <c r="B24" s="85"/>
      <c r="C24" s="105"/>
      <c r="D24" s="106"/>
      <c r="E24" s="105"/>
      <c r="F24" s="108"/>
      <c r="H24" s="106"/>
      <c r="I24" s="105"/>
      <c r="J24" s="105"/>
      <c r="K24" s="105"/>
      <c r="L24" s="105"/>
      <c r="M24" s="105"/>
      <c r="N24" s="105"/>
      <c r="O24" s="105"/>
      <c r="P24" s="82"/>
      <c r="Q24" s="82"/>
      <c r="R24" s="105"/>
      <c r="S24" s="105"/>
      <c r="T24" s="110"/>
      <c r="U24" s="106"/>
      <c r="V24" s="105"/>
      <c r="W24" s="105"/>
      <c r="X24" s="105"/>
    </row>
    <row r="25" spans="1:24" ht="20.25">
      <c r="A25" s="81" t="s">
        <v>712</v>
      </c>
      <c r="B25" s="97"/>
      <c r="C25" s="105">
        <v>14.880928106479763</v>
      </c>
      <c r="D25" s="106">
        <v>-4.397591205086595</v>
      </c>
      <c r="E25" s="105">
        <v>27.48849299462114</v>
      </c>
      <c r="F25" s="108">
        <v>6.946854352897604</v>
      </c>
      <c r="H25" s="109">
        <v>5.7819092618804575</v>
      </c>
      <c r="I25" s="105">
        <v>0.5879078989246476</v>
      </c>
      <c r="J25" s="105">
        <v>16.091241745674917</v>
      </c>
      <c r="K25" s="105">
        <v>-9.660105334838184</v>
      </c>
      <c r="L25" s="105">
        <v>71.73850835461194</v>
      </c>
      <c r="M25" s="105">
        <v>6.2869170541195025</v>
      </c>
      <c r="N25" s="105">
        <v>1.81530189547314</v>
      </c>
      <c r="O25" s="105">
        <v>0.48541325710988076</v>
      </c>
      <c r="P25" s="82">
        <v>-8.800384617506621</v>
      </c>
      <c r="Q25" s="82">
        <v>10.52058179470174</v>
      </c>
      <c r="R25" s="105">
        <v>-2.7579116858957784</v>
      </c>
      <c r="S25" s="105">
        <v>1.071580175409621</v>
      </c>
      <c r="T25" s="110"/>
      <c r="U25" s="106">
        <v>-1.725047915249272</v>
      </c>
      <c r="V25" s="105">
        <v>4.251886547400209</v>
      </c>
      <c r="W25" s="105">
        <v>-3.981376448613214</v>
      </c>
      <c r="X25" s="105">
        <v>-0.8728216096032178</v>
      </c>
    </row>
    <row r="26" spans="1:24" ht="18.75">
      <c r="A26" s="85" t="s">
        <v>755</v>
      </c>
      <c r="B26" s="85"/>
      <c r="C26" s="105">
        <v>10.073810231328304</v>
      </c>
      <c r="D26" s="106">
        <v>-12.869850455325842</v>
      </c>
      <c r="E26" s="105">
        <v>14.22169461677095</v>
      </c>
      <c r="F26" s="108">
        <v>-3.6569308611509066</v>
      </c>
      <c r="H26" s="106">
        <v>10.56621664354196</v>
      </c>
      <c r="I26" s="105">
        <v>-2.6972725111628426</v>
      </c>
      <c r="J26" s="105">
        <v>16.998802205355027</v>
      </c>
      <c r="K26" s="105">
        <v>-5.987455561755311</v>
      </c>
      <c r="L26" s="105">
        <v>76.76853344696109</v>
      </c>
      <c r="M26" s="105">
        <v>0.12929632930132873</v>
      </c>
      <c r="N26" s="105">
        <v>-0.756795086150676</v>
      </c>
      <c r="O26" s="105">
        <v>0.6188280288572974</v>
      </c>
      <c r="P26" s="82">
        <v>-2.5486124204658194</v>
      </c>
      <c r="Q26" s="82">
        <v>6.10118061840383</v>
      </c>
      <c r="R26" s="105">
        <v>-3.6615401049165253</v>
      </c>
      <c r="S26" s="105">
        <v>-6.197072992545234</v>
      </c>
      <c r="T26" s="110"/>
      <c r="U26" s="106">
        <v>-2.7330410573457735</v>
      </c>
      <c r="V26" s="105">
        <v>3.5640899928526952</v>
      </c>
      <c r="W26" s="105">
        <v>2.0314799825520624</v>
      </c>
      <c r="X26" s="105">
        <v>1.3452767650487185</v>
      </c>
    </row>
    <row r="27" spans="1:24" ht="18.75">
      <c r="A27" s="85" t="s">
        <v>756</v>
      </c>
      <c r="B27" s="85"/>
      <c r="C27" s="105">
        <v>12.11620435368913</v>
      </c>
      <c r="D27" s="106">
        <v>-11.226581317426843</v>
      </c>
      <c r="E27" s="105">
        <v>18.759404629067717</v>
      </c>
      <c r="F27" s="108">
        <v>-2.9010683602964047</v>
      </c>
      <c r="H27" s="106">
        <v>14.178014028985395</v>
      </c>
      <c r="I27" s="105">
        <v>-5.575844347271813</v>
      </c>
      <c r="J27" s="105">
        <v>24.850572098023857</v>
      </c>
      <c r="K27" s="105">
        <v>-9.686030626496612</v>
      </c>
      <c r="L27" s="105">
        <v>107.81043384322247</v>
      </c>
      <c r="M27" s="105">
        <v>0.5125047737007427</v>
      </c>
      <c r="N27" s="105">
        <v>0.2237519677547318</v>
      </c>
      <c r="O27" s="111" t="s">
        <v>608</v>
      </c>
      <c r="P27" s="82">
        <v>-2.6497307668527035</v>
      </c>
      <c r="Q27" s="82">
        <v>6.847725003143092</v>
      </c>
      <c r="R27" s="105">
        <v>-5.151854275000633</v>
      </c>
      <c r="S27" s="105">
        <v>-5.619391317860647</v>
      </c>
      <c r="T27" s="110"/>
      <c r="U27" s="106">
        <v>-3.3837016665633697</v>
      </c>
      <c r="V27" s="105">
        <v>2.317696547189233</v>
      </c>
      <c r="W27" s="105">
        <v>2.2063038107949398</v>
      </c>
      <c r="X27" s="105">
        <v>1.012533816713792</v>
      </c>
    </row>
    <row r="28" spans="1:24" ht="18.75">
      <c r="A28" s="85" t="s">
        <v>757</v>
      </c>
      <c r="B28" s="85"/>
      <c r="C28" s="105">
        <v>-1.3615864091330545</v>
      </c>
      <c r="D28" s="106">
        <v>-18.451334866054616</v>
      </c>
      <c r="E28" s="105">
        <v>6.005649076708355</v>
      </c>
      <c r="F28" s="108">
        <v>-5.256128562659906</v>
      </c>
      <c r="H28" s="106">
        <v>2.7346966564303874</v>
      </c>
      <c r="I28" s="105">
        <v>4.239622078179373</v>
      </c>
      <c r="J28" s="105">
        <v>-0.1410024760757526</v>
      </c>
      <c r="K28" s="105">
        <v>4.106841407244232</v>
      </c>
      <c r="L28" s="105">
        <v>3.2722122982346087</v>
      </c>
      <c r="M28" s="105">
        <v>-1.6964323558817818</v>
      </c>
      <c r="N28" s="105">
        <v>-5.533412128144715</v>
      </c>
      <c r="O28" s="105">
        <v>3.902471766818242</v>
      </c>
      <c r="P28" s="82">
        <v>-2.0457180879412595</v>
      </c>
      <c r="Q28" s="82">
        <v>2.411267442151866</v>
      </c>
      <c r="R28" s="105">
        <v>4.0236724495447245</v>
      </c>
      <c r="S28" s="105">
        <v>-8.913282759935667</v>
      </c>
      <c r="T28" s="110"/>
      <c r="U28" s="106">
        <v>0.4369420985454198</v>
      </c>
      <c r="V28" s="105">
        <v>9.405457199292739</v>
      </c>
      <c r="W28" s="105">
        <v>1.265227760789314</v>
      </c>
      <c r="X28" s="105">
        <v>2.817241210818206</v>
      </c>
    </row>
    <row r="29" spans="1:24" ht="21">
      <c r="A29" s="85" t="s">
        <v>772</v>
      </c>
      <c r="B29" s="85"/>
      <c r="C29" s="105">
        <v>12.520789841199987</v>
      </c>
      <c r="D29" s="106">
        <v>-8.52954776234642</v>
      </c>
      <c r="E29" s="105">
        <v>20.727979056674684</v>
      </c>
      <c r="F29" s="108">
        <v>1.5651149864186593</v>
      </c>
      <c r="H29" s="106">
        <v>8.085242242819337</v>
      </c>
      <c r="I29" s="105">
        <v>-1.0299967583088596</v>
      </c>
      <c r="J29" s="105">
        <v>16.530672751225854</v>
      </c>
      <c r="K29" s="105">
        <v>-7.874704194151737</v>
      </c>
      <c r="L29" s="105">
        <v>74.2338691950043</v>
      </c>
      <c r="M29" s="105">
        <v>3.1877248072433075</v>
      </c>
      <c r="N29" s="105">
        <v>0.5591098218285503</v>
      </c>
      <c r="O29" s="105">
        <v>0.5497193297961629</v>
      </c>
      <c r="P29" s="82">
        <v>-5.784952153331903</v>
      </c>
      <c r="Q29" s="82">
        <v>8.315738934590872</v>
      </c>
      <c r="R29" s="105">
        <v>-3.199515429365058</v>
      </c>
      <c r="S29" s="105">
        <v>-2.4636604528909545</v>
      </c>
      <c r="T29" s="110"/>
      <c r="U29" s="106">
        <v>-2.196537982383792</v>
      </c>
      <c r="V29" s="105">
        <v>3.931933628752603</v>
      </c>
      <c r="W29" s="105">
        <v>-1.1941830756147374</v>
      </c>
      <c r="X29" s="105">
        <v>0.18891976841061053</v>
      </c>
    </row>
    <row r="30" spans="1:24" ht="18.75">
      <c r="A30" s="112"/>
      <c r="B30" s="112"/>
      <c r="C30" s="105"/>
      <c r="D30" s="106"/>
      <c r="E30" s="105"/>
      <c r="F30" s="108"/>
      <c r="H30" s="106"/>
      <c r="I30" s="105"/>
      <c r="J30" s="105"/>
      <c r="K30" s="105"/>
      <c r="L30" s="105"/>
      <c r="M30" s="105"/>
      <c r="N30" s="105"/>
      <c r="O30" s="105"/>
      <c r="P30" s="82"/>
      <c r="Q30" s="82"/>
      <c r="R30" s="105"/>
      <c r="S30" s="105"/>
      <c r="T30" s="110"/>
      <c r="U30" s="106"/>
      <c r="V30" s="105"/>
      <c r="W30" s="105"/>
      <c r="X30" s="105"/>
    </row>
    <row r="31" spans="1:24" ht="20.25">
      <c r="A31" s="81" t="s">
        <v>716</v>
      </c>
      <c r="B31" s="97"/>
      <c r="C31" s="105"/>
      <c r="D31" s="106"/>
      <c r="E31" s="105"/>
      <c r="F31" s="108"/>
      <c r="H31" s="106"/>
      <c r="I31" s="105"/>
      <c r="J31" s="105"/>
      <c r="K31" s="105"/>
      <c r="L31" s="105"/>
      <c r="M31" s="105"/>
      <c r="N31" s="105"/>
      <c r="O31" s="105"/>
      <c r="P31" s="82"/>
      <c r="Q31" s="82"/>
      <c r="R31" s="105"/>
      <c r="S31" s="105"/>
      <c r="T31" s="110"/>
      <c r="U31" s="106"/>
      <c r="V31" s="105"/>
      <c r="W31" s="105"/>
      <c r="X31" s="105"/>
    </row>
    <row r="32" spans="1:24" ht="20.25">
      <c r="A32" s="85" t="s">
        <v>717</v>
      </c>
      <c r="B32" s="113"/>
      <c r="C32" s="105">
        <v>-9.660482301657149</v>
      </c>
      <c r="D32" s="106">
        <v>-14.969733357229623</v>
      </c>
      <c r="E32" s="105">
        <v>-16.970084237923423</v>
      </c>
      <c r="F32" s="108">
        <v>-9.587543378373011</v>
      </c>
      <c r="H32" s="106">
        <v>-6.580645971863181</v>
      </c>
      <c r="I32" s="105">
        <v>5.838841780365939</v>
      </c>
      <c r="J32" s="105">
        <v>0.638683812597678</v>
      </c>
      <c r="K32" s="105">
        <v>8.91193455777096</v>
      </c>
      <c r="L32" s="105">
        <v>-6.555454558299231</v>
      </c>
      <c r="M32" s="105">
        <v>6.7643054095213175</v>
      </c>
      <c r="N32" s="105">
        <v>1.9459825345271438</v>
      </c>
      <c r="O32" s="105">
        <v>-5.434279274080595</v>
      </c>
      <c r="P32" s="82">
        <v>9.957557695408033</v>
      </c>
      <c r="Q32" s="82">
        <v>-5.632481978602589</v>
      </c>
      <c r="R32" s="105">
        <v>4.214869308892031</v>
      </c>
      <c r="S32" s="105">
        <v>-11.929179350097728</v>
      </c>
      <c r="T32" s="110"/>
      <c r="U32" s="106">
        <v>-3.0922673058507066</v>
      </c>
      <c r="V32" s="105">
        <v>5.995220816752751</v>
      </c>
      <c r="W32" s="105">
        <v>2.9835250998643352</v>
      </c>
      <c r="X32" s="105">
        <v>8.138276835846195</v>
      </c>
    </row>
    <row r="33" spans="1:24" ht="20.25">
      <c r="A33" s="85" t="s">
        <v>718</v>
      </c>
      <c r="B33" s="113"/>
      <c r="C33" s="105">
        <v>2.098464739236355</v>
      </c>
      <c r="D33" s="106">
        <v>-9.886321147542354</v>
      </c>
      <c r="E33" s="105">
        <v>-10.802181030042739</v>
      </c>
      <c r="F33" s="108">
        <v>13.514755314993554</v>
      </c>
      <c r="H33" s="106">
        <v>-6.56782308484111</v>
      </c>
      <c r="I33" s="105">
        <v>4.839018178184062</v>
      </c>
      <c r="J33" s="105">
        <v>-5.2485790741159635</v>
      </c>
      <c r="K33" s="105">
        <v>-0.26973247016886553</v>
      </c>
      <c r="L33" s="105">
        <v>-2.923961897254657</v>
      </c>
      <c r="M33" s="105">
        <v>-7.494286574782598</v>
      </c>
      <c r="N33" s="105">
        <v>0.6976710055836932</v>
      </c>
      <c r="O33" s="105">
        <v>10.06232988248529</v>
      </c>
      <c r="P33" s="82">
        <v>0.06528423496243897</v>
      </c>
      <c r="Q33" s="82">
        <v>-16.110797680174542</v>
      </c>
      <c r="R33" s="105">
        <v>6.812982788838638</v>
      </c>
      <c r="S33" s="105">
        <v>-2.98779227615187</v>
      </c>
      <c r="T33" s="110"/>
      <c r="U33" s="106">
        <v>20.97998542945586</v>
      </c>
      <c r="V33" s="105">
        <v>2.91398979116284</v>
      </c>
      <c r="W33" s="105">
        <v>-9.630381180097121</v>
      </c>
      <c r="X33" s="105">
        <v>-8.442050139461212</v>
      </c>
    </row>
    <row r="34" spans="1:24" ht="20.25">
      <c r="A34" s="85" t="s">
        <v>719</v>
      </c>
      <c r="B34" s="113"/>
      <c r="C34" s="105">
        <v>10.982064504769658</v>
      </c>
      <c r="D34" s="106">
        <v>-6.403943576125269</v>
      </c>
      <c r="E34" s="105">
        <v>-6.46374199316204</v>
      </c>
      <c r="F34" s="108">
        <v>-0.2979159282499972</v>
      </c>
      <c r="H34" s="106">
        <v>8.23358767116797</v>
      </c>
      <c r="I34" s="105">
        <v>-2.2781795994332446</v>
      </c>
      <c r="J34" s="105">
        <v>0.319046973713968</v>
      </c>
      <c r="K34" s="105">
        <v>20.588029142205865</v>
      </c>
      <c r="L34" s="105">
        <v>-15.07271447867247</v>
      </c>
      <c r="M34" s="105">
        <v>-1.5314042796660934</v>
      </c>
      <c r="N34" s="105">
        <v>2.3398934785047807</v>
      </c>
      <c r="O34" s="105">
        <v>0.6444682140082064</v>
      </c>
      <c r="P34" s="82">
        <v>1.3867573343615496</v>
      </c>
      <c r="Q34" s="82">
        <v>1.0370962872536584</v>
      </c>
      <c r="R34" s="105">
        <v>-2.2232599673386684</v>
      </c>
      <c r="S34" s="105">
        <v>-6.4298141202520975</v>
      </c>
      <c r="T34" s="110"/>
      <c r="U34" s="106">
        <v>14.849530432130251</v>
      </c>
      <c r="V34" s="105">
        <v>2.1779422142873233</v>
      </c>
      <c r="W34" s="105">
        <v>40.95362239246483</v>
      </c>
      <c r="X34" s="105">
        <v>3.2848978634978954</v>
      </c>
    </row>
    <row r="35" spans="1:24" ht="20.25">
      <c r="A35" s="85" t="s">
        <v>720</v>
      </c>
      <c r="B35" s="113"/>
      <c r="C35" s="105">
        <v>-9.466740642840879</v>
      </c>
      <c r="D35" s="106">
        <v>5.843751442989146</v>
      </c>
      <c r="E35" s="105">
        <v>-3.9939940246734076</v>
      </c>
      <c r="F35" s="108">
        <v>-6.538418026026351</v>
      </c>
      <c r="H35" s="106">
        <v>2.0256501105324958</v>
      </c>
      <c r="I35" s="105">
        <v>12.51345844325254</v>
      </c>
      <c r="J35" s="105">
        <v>-0.13000846006358768</v>
      </c>
      <c r="K35" s="105">
        <v>-22.88573691923666</v>
      </c>
      <c r="L35" s="105">
        <v>30.387743630593693</v>
      </c>
      <c r="M35" s="105">
        <v>7.100819745818941</v>
      </c>
      <c r="N35" s="105">
        <v>4.001317293891176</v>
      </c>
      <c r="O35" s="105">
        <v>-3.260196430091146</v>
      </c>
      <c r="P35" s="82">
        <v>-9.549488624130593</v>
      </c>
      <c r="Q35" s="82">
        <v>9.598609413314499</v>
      </c>
      <c r="R35" s="105">
        <v>3.5464119114978745</v>
      </c>
      <c r="S35" s="105">
        <v>-1.5889832545631568</v>
      </c>
      <c r="T35" s="110"/>
      <c r="U35" s="106">
        <v>-8.309224676642408</v>
      </c>
      <c r="V35" s="105">
        <v>-3.6375209098026398</v>
      </c>
      <c r="W35" s="105">
        <v>-51.486126200068696</v>
      </c>
      <c r="X35" s="105">
        <v>-41.04515965476449</v>
      </c>
    </row>
    <row r="36" spans="1:24" ht="20.25">
      <c r="A36" s="85" t="s">
        <v>721</v>
      </c>
      <c r="B36" s="113"/>
      <c r="C36" s="105">
        <v>15.161343782655162</v>
      </c>
      <c r="D36" s="106">
        <v>-0.12783776108646824</v>
      </c>
      <c r="E36" s="105">
        <v>4.678527887683728</v>
      </c>
      <c r="F36" s="108">
        <v>-21.734087666453718</v>
      </c>
      <c r="H36" s="106">
        <v>13.57396678370591</v>
      </c>
      <c r="I36" s="105">
        <v>2.4467124607614346</v>
      </c>
      <c r="J36" s="105">
        <v>3.405076462494308</v>
      </c>
      <c r="K36" s="105">
        <v>5.161727157034688</v>
      </c>
      <c r="L36" s="105">
        <v>11.426969359519996</v>
      </c>
      <c r="M36" s="105">
        <v>-11.388825034758272</v>
      </c>
      <c r="N36" s="105">
        <v>19.852217400464717</v>
      </c>
      <c r="O36" s="105">
        <v>14.569240232790772</v>
      </c>
      <c r="P36" s="82">
        <v>2.6335010872579048</v>
      </c>
      <c r="Q36" s="82">
        <v>14.511085335418816</v>
      </c>
      <c r="R36" s="105">
        <v>-0.9209012148222121</v>
      </c>
      <c r="S36" s="105">
        <v>4.36626060036199</v>
      </c>
      <c r="T36" s="110"/>
      <c r="U36" s="106">
        <v>-23.86500670340794</v>
      </c>
      <c r="V36" s="105">
        <v>10.20667894758159</v>
      </c>
      <c r="W36" s="105">
        <v>2.7613378116566762</v>
      </c>
      <c r="X36" s="105">
        <v>32.66057272719835</v>
      </c>
    </row>
    <row r="37" spans="1:24" ht="18.75">
      <c r="A37" s="112"/>
      <c r="B37" s="112"/>
      <c r="C37" s="105"/>
      <c r="D37" s="106"/>
      <c r="E37" s="105"/>
      <c r="F37" s="108"/>
      <c r="H37" s="106"/>
      <c r="I37" s="105"/>
      <c r="J37" s="105"/>
      <c r="K37" s="105"/>
      <c r="L37" s="105"/>
      <c r="M37" s="105"/>
      <c r="N37" s="105"/>
      <c r="O37" s="105"/>
      <c r="P37" s="82"/>
      <c r="Q37" s="82"/>
      <c r="R37" s="105"/>
      <c r="S37" s="105"/>
      <c r="T37" s="110"/>
      <c r="U37" s="106"/>
      <c r="V37" s="105"/>
      <c r="W37" s="105"/>
      <c r="X37" s="105"/>
    </row>
    <row r="38" spans="1:24" ht="20.25">
      <c r="A38" s="81" t="s">
        <v>722</v>
      </c>
      <c r="B38" s="81"/>
      <c r="C38" s="105"/>
      <c r="D38" s="106"/>
      <c r="E38" s="105"/>
      <c r="F38" s="108"/>
      <c r="H38" s="106"/>
      <c r="I38" s="105"/>
      <c r="J38" s="105"/>
      <c r="K38" s="105"/>
      <c r="L38" s="105"/>
      <c r="M38" s="105"/>
      <c r="N38" s="105"/>
      <c r="O38" s="105"/>
      <c r="P38" s="82"/>
      <c r="Q38" s="82"/>
      <c r="R38" s="105"/>
      <c r="S38" s="105"/>
      <c r="T38" s="110"/>
      <c r="U38" s="106"/>
      <c r="V38" s="105"/>
      <c r="W38" s="105"/>
      <c r="X38" s="105"/>
    </row>
    <row r="39" spans="1:24" ht="18.75">
      <c r="A39" s="85" t="s">
        <v>723</v>
      </c>
      <c r="B39" s="85"/>
      <c r="C39" s="105">
        <v>-1.0369064672981332</v>
      </c>
      <c r="D39" s="106">
        <v>-10.95124101187001</v>
      </c>
      <c r="E39" s="105">
        <v>-12.138149967599958</v>
      </c>
      <c r="F39" s="108">
        <v>8.896513430710241</v>
      </c>
      <c r="H39" s="106">
        <v>-6.569951329693594</v>
      </c>
      <c r="I39" s="105">
        <v>5.004942268490233</v>
      </c>
      <c r="J39" s="105">
        <v>-4.263809033411316</v>
      </c>
      <c r="K39" s="105">
        <v>1.3447440814845228</v>
      </c>
      <c r="L39" s="105">
        <v>-3.61019176337454</v>
      </c>
      <c r="M39" s="105">
        <v>-4.882221900162385</v>
      </c>
      <c r="N39" s="105">
        <v>0.9543525524201646</v>
      </c>
      <c r="O39" s="105">
        <v>6.8445716210028555</v>
      </c>
      <c r="P39" s="82">
        <v>1.8832852543182355</v>
      </c>
      <c r="Q39" s="82">
        <v>-14.032481432981328</v>
      </c>
      <c r="R39" s="105">
        <v>6.247308536716775</v>
      </c>
      <c r="S39" s="105">
        <v>-4.897315488472584</v>
      </c>
      <c r="T39" s="110"/>
      <c r="U39" s="106">
        <v>16.219228069169766</v>
      </c>
      <c r="V39" s="105">
        <v>3.4221071377179504</v>
      </c>
      <c r="W39" s="105">
        <v>-7.498503605592406</v>
      </c>
      <c r="X39" s="105">
        <v>-5.322264552445831</v>
      </c>
    </row>
    <row r="40" spans="1:24" ht="18.75">
      <c r="A40" s="85" t="s">
        <v>724</v>
      </c>
      <c r="B40" s="85"/>
      <c r="C40" s="105">
        <v>7.521407428293377</v>
      </c>
      <c r="D40" s="106">
        <v>-7.831570591596876</v>
      </c>
      <c r="E40" s="105">
        <v>-8.126683499047104</v>
      </c>
      <c r="F40" s="108">
        <v>2.7063323393548817</v>
      </c>
      <c r="H40" s="106">
        <v>3.105052414696841</v>
      </c>
      <c r="I40" s="111" t="s">
        <v>608</v>
      </c>
      <c r="J40" s="105">
        <v>-1.1915363259859366</v>
      </c>
      <c r="K40" s="105">
        <v>14.442352894809938</v>
      </c>
      <c r="L40" s="105">
        <v>-11.830922628201591</v>
      </c>
      <c r="M40" s="105">
        <v>-2.567429976359014</v>
      </c>
      <c r="N40" s="105">
        <v>1.9216813400374941</v>
      </c>
      <c r="O40" s="105">
        <v>2.498147840965557</v>
      </c>
      <c r="P40" s="82">
        <v>1.5415020625545994</v>
      </c>
      <c r="Q40" s="82">
        <v>-3.6752004239284806</v>
      </c>
      <c r="R40" s="105">
        <v>0.1407014364706503</v>
      </c>
      <c r="S40" s="105">
        <v>-5.97604469902476</v>
      </c>
      <c r="T40" s="110"/>
      <c r="U40" s="106">
        <v>15.259747850091788</v>
      </c>
      <c r="V40" s="105">
        <v>2.553665113382433</v>
      </c>
      <c r="W40" s="105">
        <v>26.197754942779394</v>
      </c>
      <c r="X40" s="105">
        <v>1.363536580611473</v>
      </c>
    </row>
    <row r="41" spans="1:24" ht="21">
      <c r="A41" s="85" t="s">
        <v>740</v>
      </c>
      <c r="B41" s="85"/>
      <c r="C41" s="105">
        <v>2.258120942179476</v>
      </c>
      <c r="D41" s="106">
        <v>-2.364777748367498</v>
      </c>
      <c r="E41" s="105">
        <v>-6.470594736174272</v>
      </c>
      <c r="F41" s="108">
        <v>-0.9853610633120683</v>
      </c>
      <c r="H41" s="106">
        <v>2.698190070078222</v>
      </c>
      <c r="I41" s="105">
        <v>4.690988332928239</v>
      </c>
      <c r="J41" s="105">
        <v>-0.7643303576819699</v>
      </c>
      <c r="K41" s="105">
        <v>-0.6761534669113668</v>
      </c>
      <c r="L41" s="105">
        <v>1.4448196361300678</v>
      </c>
      <c r="M41" s="105">
        <v>1.3401606399711898</v>
      </c>
      <c r="N41" s="105">
        <v>2.809981463323103</v>
      </c>
      <c r="O41" s="111" t="s">
        <v>608</v>
      </c>
      <c r="P41" s="82">
        <v>-3.094119930541137</v>
      </c>
      <c r="Q41" s="82">
        <v>1.503182502872275</v>
      </c>
      <c r="R41" s="105">
        <v>1.5753042568950837</v>
      </c>
      <c r="S41" s="105">
        <v>-4.092202180450254</v>
      </c>
      <c r="T41" s="110"/>
      <c r="U41" s="106">
        <v>4.874871556055036</v>
      </c>
      <c r="V41" s="105">
        <v>0.16866318943323577</v>
      </c>
      <c r="W41" s="105">
        <v>-2.590933662077293</v>
      </c>
      <c r="X41" s="105">
        <v>-6.463772110132269</v>
      </c>
    </row>
    <row r="42" spans="1:24" ht="18.75">
      <c r="A42" s="85" t="s">
        <v>725</v>
      </c>
      <c r="B42" s="85"/>
      <c r="C42" s="105">
        <v>4.14049234994942</v>
      </c>
      <c r="D42" s="106">
        <v>-2.1430575903777327</v>
      </c>
      <c r="E42" s="105">
        <v>-5.588217542509153</v>
      </c>
      <c r="F42" s="108">
        <v>-2.873372863152908</v>
      </c>
      <c r="H42" s="106">
        <v>3.495648187854947</v>
      </c>
      <c r="I42" s="105">
        <v>4.51040380139866</v>
      </c>
      <c r="J42" s="105">
        <v>-0.4354657938189678</v>
      </c>
      <c r="K42" s="105">
        <v>-0.1979252350073094</v>
      </c>
      <c r="L42" s="105">
        <v>2.3064524317836974</v>
      </c>
      <c r="M42" s="105">
        <v>0.1434773352521288</v>
      </c>
      <c r="N42" s="105">
        <v>4.227660232621433</v>
      </c>
      <c r="O42" s="105">
        <v>1.4026989400379235</v>
      </c>
      <c r="P42" s="82">
        <v>-2.475096425967308</v>
      </c>
      <c r="Q42" s="82">
        <v>2.982678396743866</v>
      </c>
      <c r="R42" s="105">
        <v>1.2596074720400743</v>
      </c>
      <c r="S42" s="105">
        <v>-3.0454904800384486</v>
      </c>
      <c r="T42" s="110"/>
      <c r="U42" s="106">
        <v>1.0465124382802473</v>
      </c>
      <c r="V42" s="105">
        <v>1.176148224501118</v>
      </c>
      <c r="W42" s="105">
        <v>-2.005795211297885</v>
      </c>
      <c r="X42" s="105">
        <v>-1.978415899102461</v>
      </c>
    </row>
    <row r="43" spans="1:24" ht="21">
      <c r="A43" s="85" t="s">
        <v>741</v>
      </c>
      <c r="B43" s="85"/>
      <c r="C43" s="105">
        <v>-0.4540667086602974</v>
      </c>
      <c r="D43" s="106">
        <v>-10.42337766448787</v>
      </c>
      <c r="E43" s="105">
        <v>-23.722365201667106</v>
      </c>
      <c r="F43" s="108">
        <v>15.079529792944465</v>
      </c>
      <c r="H43" s="106">
        <v>28.543739127922613</v>
      </c>
      <c r="I43" s="105">
        <v>-1.7751080327316242</v>
      </c>
      <c r="J43" s="105">
        <v>4.466867881304165</v>
      </c>
      <c r="K43" s="105">
        <v>75.5767543393882</v>
      </c>
      <c r="L43" s="105">
        <v>-55.083704841898616</v>
      </c>
      <c r="M43" s="105">
        <v>-11.358077889637562</v>
      </c>
      <c r="N43" s="105">
        <v>11.857528877613623</v>
      </c>
      <c r="O43" s="105">
        <v>-14.785769943113042</v>
      </c>
      <c r="P43" s="82">
        <v>58.753979108125954</v>
      </c>
      <c r="Q43" s="82">
        <v>-28.489009787741086</v>
      </c>
      <c r="R43" s="105">
        <v>-7.3407735677825245</v>
      </c>
      <c r="S43" s="105">
        <v>1.6928846186860407</v>
      </c>
      <c r="T43" s="110"/>
      <c r="U43" s="106">
        <v>-1.1345167444047333</v>
      </c>
      <c r="V43" s="105">
        <v>-9.968793806508543</v>
      </c>
      <c r="W43" s="105">
        <v>12.221218032528558</v>
      </c>
      <c r="X43" s="105">
        <v>26.570074633103246</v>
      </c>
    </row>
    <row r="44" spans="1:24" ht="18.75">
      <c r="A44" s="87" t="s">
        <v>760</v>
      </c>
      <c r="B44" s="87"/>
      <c r="C44" s="105">
        <v>-9.660482301657149</v>
      </c>
      <c r="D44" s="106">
        <v>-14.969733357229623</v>
      </c>
      <c r="E44" s="105">
        <v>-16.970084237923423</v>
      </c>
      <c r="F44" s="108">
        <v>-9.587543378373011</v>
      </c>
      <c r="H44" s="106">
        <v>-6.580645971863181</v>
      </c>
      <c r="I44" s="105">
        <v>5.838841780365939</v>
      </c>
      <c r="J44" s="105">
        <v>0.638683812597678</v>
      </c>
      <c r="K44" s="105">
        <v>8.91193455777096</v>
      </c>
      <c r="L44" s="105">
        <v>-6.555454558299231</v>
      </c>
      <c r="M44" s="105">
        <v>6.7643054095213175</v>
      </c>
      <c r="N44" s="105">
        <v>1.9459825345271438</v>
      </c>
      <c r="O44" s="105">
        <v>-5.434279274080595</v>
      </c>
      <c r="P44" s="82">
        <v>9.957557695408033</v>
      </c>
      <c r="Q44" s="82">
        <v>-5.632481978602589</v>
      </c>
      <c r="R44" s="105">
        <v>4.214869308892031</v>
      </c>
      <c r="S44" s="105">
        <v>-11.929179350097728</v>
      </c>
      <c r="T44" s="110"/>
      <c r="U44" s="106">
        <v>-3.0922673058507066</v>
      </c>
      <c r="V44" s="105">
        <v>5.995220816752751</v>
      </c>
      <c r="W44" s="105">
        <v>2.9835250998643352</v>
      </c>
      <c r="X44" s="105">
        <v>8.138276835846195</v>
      </c>
    </row>
    <row r="45" spans="1:24" ht="18.75">
      <c r="A45" s="114" t="s">
        <v>761</v>
      </c>
      <c r="B45" s="114"/>
      <c r="C45" s="115">
        <v>19.06557970582033</v>
      </c>
      <c r="D45" s="115">
        <v>-3.3884156299635</v>
      </c>
      <c r="E45" s="115">
        <v>-30.718957414853932</v>
      </c>
      <c r="F45" s="116">
        <v>75.33366167677133</v>
      </c>
      <c r="G45" s="69"/>
      <c r="H45" s="115">
        <v>72.78636637884138</v>
      </c>
      <c r="I45" s="115">
        <v>-6.960356558564154</v>
      </c>
      <c r="J45" s="117">
        <v>7.432582921622076</v>
      </c>
      <c r="K45" s="115">
        <v>123.95635157439233</v>
      </c>
      <c r="L45" s="115">
        <v>-72.21034844465446</v>
      </c>
      <c r="M45" s="115">
        <v>-32.86428350583767</v>
      </c>
      <c r="N45" s="115">
        <v>30.56272855364947</v>
      </c>
      <c r="O45" s="115">
        <v>-28.565879672884932</v>
      </c>
      <c r="P45" s="94">
        <v>153.943214884049</v>
      </c>
      <c r="Q45" s="94">
        <v>-47.79528953426598</v>
      </c>
      <c r="R45" s="115">
        <v>-24.984702157660895</v>
      </c>
      <c r="S45" s="115">
        <v>30.587967560410462</v>
      </c>
      <c r="T45" s="118"/>
      <c r="U45" s="115">
        <v>1.6661876169805439</v>
      </c>
      <c r="V45" s="115">
        <v>-31.73756536489696</v>
      </c>
      <c r="W45" s="115">
        <v>31.7808120897075</v>
      </c>
      <c r="X45" s="115">
        <v>57.06865234326668</v>
      </c>
    </row>
    <row r="46" spans="1:21" ht="18.75">
      <c r="A46" s="88" t="s">
        <v>762</v>
      </c>
      <c r="B46" s="119"/>
      <c r="C46" s="120"/>
      <c r="U46" s="88"/>
    </row>
    <row r="47" spans="1:21" ht="15.75">
      <c r="A47" s="121" t="s">
        <v>763</v>
      </c>
      <c r="U47" s="88"/>
    </row>
    <row r="48" spans="1:21" ht="15.75">
      <c r="A48" s="112" t="s">
        <v>764</v>
      </c>
      <c r="B48" s="112"/>
      <c r="U48" s="88"/>
    </row>
    <row r="49" spans="1:21" ht="15.75">
      <c r="A49" s="112" t="s">
        <v>765</v>
      </c>
      <c r="B49" s="112"/>
      <c r="U49" s="88"/>
    </row>
    <row r="50" spans="1:21" ht="15.75">
      <c r="A50" s="121" t="s">
        <v>766</v>
      </c>
      <c r="B50" s="112"/>
      <c r="U50" s="88"/>
    </row>
    <row r="51" spans="1:21" ht="15.75">
      <c r="A51" s="122" t="s">
        <v>767</v>
      </c>
      <c r="B51" s="121"/>
      <c r="U51" s="88"/>
    </row>
    <row r="52" spans="1:21" ht="15.75">
      <c r="A52" s="122" t="s">
        <v>768</v>
      </c>
      <c r="B52" s="121"/>
      <c r="U52" s="88"/>
    </row>
    <row r="53" spans="1:21" ht="15.75">
      <c r="A53" s="88" t="s">
        <v>769</v>
      </c>
      <c r="B53" s="123"/>
      <c r="U53" s="88"/>
    </row>
  </sheetData>
  <printOptions/>
  <pageMargins left="0.75" right="0.75" top="1" bottom="1" header="0.5" footer="0.5"/>
  <pageSetup horizontalDpi="600" verticalDpi="600" orientation="portrait" paperSize="9" scale="33" r:id="rId1"/>
</worksheet>
</file>

<file path=xl/worksheets/sheet6.xml><?xml version="1.0" encoding="utf-8"?>
<worksheet xmlns="http://schemas.openxmlformats.org/spreadsheetml/2006/main" xmlns:r="http://schemas.openxmlformats.org/officeDocument/2006/relationships">
  <dimension ref="A1:U55"/>
  <sheetViews>
    <sheetView workbookViewId="0" topLeftCell="A1">
      <selection activeCell="A1" sqref="A1"/>
    </sheetView>
  </sheetViews>
  <sheetFormatPr defaultColWidth="9.140625" defaultRowHeight="12.75"/>
  <cols>
    <col min="1" max="1" width="48.7109375" style="0" customWidth="1"/>
    <col min="2" max="2" width="10.140625" style="0" customWidth="1"/>
    <col min="3" max="3" width="12.57421875" style="0" customWidth="1"/>
    <col min="4" max="4" width="10.57421875" style="0" customWidth="1"/>
    <col min="5" max="5" width="10.8515625" style="0" customWidth="1"/>
    <col min="6" max="6" width="13.28125" style="0" customWidth="1"/>
    <col min="7" max="7" width="12.00390625" style="0" customWidth="1"/>
    <col min="8" max="8" width="11.00390625" style="0" customWidth="1"/>
    <col min="9" max="9" width="10.8515625" style="0" customWidth="1"/>
    <col min="10" max="10" width="3.421875" style="0" customWidth="1"/>
    <col min="11" max="11" width="11.57421875" style="0" customWidth="1"/>
    <col min="12" max="12" width="11.8515625" style="0" customWidth="1"/>
    <col min="13" max="13" width="13.140625" style="0" customWidth="1"/>
    <col min="14" max="14" width="10.7109375" style="0" customWidth="1"/>
    <col min="15" max="15" width="3.421875" style="0" customWidth="1"/>
    <col min="16" max="16" width="11.421875" style="0" customWidth="1"/>
    <col min="17" max="17" width="11.140625" style="0" customWidth="1"/>
    <col min="18" max="18" width="11.8515625" style="0" customWidth="1"/>
    <col min="19" max="19" width="10.8515625" style="0" customWidth="1"/>
    <col min="20" max="20" width="3.28125" style="0" customWidth="1"/>
    <col min="21" max="21" width="12.00390625" style="0" customWidth="1"/>
  </cols>
  <sheetData>
    <row r="1" spans="1:21" ht="20.25">
      <c r="A1" s="124" t="s">
        <v>773</v>
      </c>
      <c r="B1" s="124"/>
      <c r="C1" s="125"/>
      <c r="D1" s="126"/>
      <c r="E1" s="126"/>
      <c r="F1" s="126"/>
      <c r="G1" s="126"/>
      <c r="H1" s="126"/>
      <c r="I1" s="126"/>
      <c r="J1" s="126"/>
      <c r="K1" s="126"/>
      <c r="L1" s="126"/>
      <c r="M1" s="126"/>
      <c r="N1" s="126"/>
      <c r="O1" s="126"/>
      <c r="P1" s="126"/>
      <c r="Q1" s="126"/>
      <c r="R1" s="126"/>
      <c r="S1" s="126"/>
      <c r="T1" s="126"/>
      <c r="U1" s="126"/>
    </row>
    <row r="2" spans="1:21" ht="15.75">
      <c r="A2" s="127"/>
      <c r="B2" s="127"/>
      <c r="C2" s="125"/>
      <c r="D2" s="128"/>
      <c r="E2" s="127"/>
      <c r="F2" s="127"/>
      <c r="G2" s="127"/>
      <c r="H2" s="126"/>
      <c r="I2" s="126"/>
      <c r="J2" s="126"/>
      <c r="K2" s="126"/>
      <c r="L2" s="126"/>
      <c r="M2" s="126"/>
      <c r="N2" s="126"/>
      <c r="O2" s="126"/>
      <c r="P2" s="126"/>
      <c r="Q2" s="126"/>
      <c r="R2" s="126"/>
      <c r="S2" s="126"/>
      <c r="T2" s="126"/>
      <c r="U2" s="126"/>
    </row>
    <row r="3" spans="1:21" ht="20.25">
      <c r="A3" s="129" t="s">
        <v>774</v>
      </c>
      <c r="B3" s="129"/>
      <c r="C3" s="125"/>
      <c r="D3" s="128"/>
      <c r="E3" s="127"/>
      <c r="F3" s="127"/>
      <c r="G3" s="127"/>
      <c r="H3" s="126"/>
      <c r="I3" s="126"/>
      <c r="J3" s="126"/>
      <c r="K3" s="126"/>
      <c r="L3" s="130"/>
      <c r="M3" s="126"/>
      <c r="N3" s="126"/>
      <c r="O3" s="126"/>
      <c r="P3" s="126"/>
      <c r="Q3" s="126"/>
      <c r="R3" s="126"/>
      <c r="S3" s="126"/>
      <c r="T3" s="126"/>
      <c r="U3" s="126"/>
    </row>
    <row r="4" spans="1:21" ht="15.75">
      <c r="A4" s="131" t="s">
        <v>588</v>
      </c>
      <c r="B4" s="131"/>
      <c r="C4" s="132"/>
      <c r="D4" s="132"/>
      <c r="E4" s="133"/>
      <c r="F4" s="133"/>
      <c r="G4" s="133"/>
      <c r="H4" s="126"/>
      <c r="I4" s="133"/>
      <c r="J4" s="133"/>
      <c r="K4" s="133"/>
      <c r="L4" s="133"/>
      <c r="M4" s="126"/>
      <c r="N4" s="126"/>
      <c r="O4" s="133"/>
      <c r="P4" s="133"/>
      <c r="Q4" s="126"/>
      <c r="R4" s="126"/>
      <c r="S4" s="130"/>
      <c r="T4" s="133"/>
      <c r="U4" s="126"/>
    </row>
    <row r="5" spans="1:21" ht="20.25">
      <c r="A5" s="134"/>
      <c r="B5" s="134"/>
      <c r="C5" s="135"/>
      <c r="D5" s="135"/>
      <c r="E5" s="135"/>
      <c r="F5" s="135"/>
      <c r="G5" s="136"/>
      <c r="H5" s="137"/>
      <c r="I5" s="126"/>
      <c r="J5" s="126"/>
      <c r="K5" s="138"/>
      <c r="L5" s="138"/>
      <c r="M5" s="139">
        <v>2004</v>
      </c>
      <c r="N5" s="140"/>
      <c r="O5" s="126"/>
      <c r="P5" s="138"/>
      <c r="Q5" s="140">
        <v>2005</v>
      </c>
      <c r="R5" s="140"/>
      <c r="S5" s="140"/>
      <c r="T5" s="126"/>
      <c r="U5" s="140">
        <v>2006</v>
      </c>
    </row>
    <row r="6" spans="1:21" ht="20.25">
      <c r="A6" s="141" t="s">
        <v>775</v>
      </c>
      <c r="B6" s="135">
        <v>1996</v>
      </c>
      <c r="C6" s="135">
        <v>1997</v>
      </c>
      <c r="D6" s="142">
        <v>1998</v>
      </c>
      <c r="E6" s="142">
        <v>1999</v>
      </c>
      <c r="F6" s="142">
        <v>2000</v>
      </c>
      <c r="G6" s="142">
        <v>2001</v>
      </c>
      <c r="H6" s="142">
        <v>2002</v>
      </c>
      <c r="I6" s="143">
        <v>2003</v>
      </c>
      <c r="J6" s="133"/>
      <c r="K6" s="144" t="s">
        <v>593</v>
      </c>
      <c r="L6" s="145" t="s">
        <v>596</v>
      </c>
      <c r="M6" s="145" t="s">
        <v>599</v>
      </c>
      <c r="N6" s="145" t="s">
        <v>590</v>
      </c>
      <c r="O6" s="133"/>
      <c r="P6" s="144" t="s">
        <v>593</v>
      </c>
      <c r="Q6" s="145" t="s">
        <v>596</v>
      </c>
      <c r="R6" s="145" t="s">
        <v>599</v>
      </c>
      <c r="S6" s="145" t="s">
        <v>590</v>
      </c>
      <c r="T6" s="133"/>
      <c r="U6" s="144" t="s">
        <v>593</v>
      </c>
    </row>
    <row r="7" spans="1:21" ht="15.75">
      <c r="A7" s="146" t="s">
        <v>697</v>
      </c>
      <c r="B7" s="147">
        <v>19377.352000000003</v>
      </c>
      <c r="C7" s="148">
        <v>22302.8</v>
      </c>
      <c r="D7" s="149">
        <v>27728.5</v>
      </c>
      <c r="E7" s="150">
        <v>30036.7</v>
      </c>
      <c r="F7" s="151">
        <v>35085.7</v>
      </c>
      <c r="G7" s="152">
        <v>43042.748</v>
      </c>
      <c r="H7" s="152">
        <v>31143.305141999997</v>
      </c>
      <c r="I7" s="147">
        <v>25060.158999999996</v>
      </c>
      <c r="J7" s="126"/>
      <c r="K7" s="152">
        <v>26702.108</v>
      </c>
      <c r="L7" s="147">
        <v>25676.344</v>
      </c>
      <c r="M7" s="152">
        <v>26643.519</v>
      </c>
      <c r="N7" s="151">
        <v>25332.83</v>
      </c>
      <c r="O7" s="126"/>
      <c r="P7" s="147">
        <v>28963.37</v>
      </c>
      <c r="Q7" s="147">
        <v>33179.697</v>
      </c>
      <c r="R7" s="152">
        <v>34711.938463</v>
      </c>
      <c r="S7" s="152">
        <v>35745.460106000006</v>
      </c>
      <c r="T7" s="126"/>
      <c r="U7" s="147">
        <v>36578.856559</v>
      </c>
    </row>
    <row r="8" spans="1:21" ht="15.75">
      <c r="A8" s="153" t="s">
        <v>776</v>
      </c>
      <c r="B8" s="151">
        <v>19528.952</v>
      </c>
      <c r="C8" s="151">
        <v>22423.2</v>
      </c>
      <c r="D8" s="149">
        <v>27900.1</v>
      </c>
      <c r="E8" s="150">
        <v>30197.8</v>
      </c>
      <c r="F8" s="151">
        <v>35310.5</v>
      </c>
      <c r="G8" s="152">
        <v>43410.397</v>
      </c>
      <c r="H8" s="152">
        <v>31474.716141999997</v>
      </c>
      <c r="I8" s="154">
        <v>25481.140999999996</v>
      </c>
      <c r="J8" s="126"/>
      <c r="K8" s="152">
        <v>27032.916</v>
      </c>
      <c r="L8" s="154">
        <v>26026.062</v>
      </c>
      <c r="M8" s="152">
        <v>27018.045000000002</v>
      </c>
      <c r="N8" s="151">
        <v>25665.989</v>
      </c>
      <c r="O8" s="126"/>
      <c r="P8" s="154">
        <v>29358.218</v>
      </c>
      <c r="Q8" s="154">
        <v>33924.19</v>
      </c>
      <c r="R8" s="152">
        <v>36384.779463</v>
      </c>
      <c r="S8" s="152">
        <v>37422.48310600001</v>
      </c>
      <c r="T8" s="126"/>
      <c r="U8" s="154">
        <v>38594.496559</v>
      </c>
    </row>
    <row r="9" spans="1:21" ht="15.75">
      <c r="A9" s="153" t="s">
        <v>777</v>
      </c>
      <c r="B9" s="151">
        <v>19075.952</v>
      </c>
      <c r="C9" s="151">
        <v>21618.5</v>
      </c>
      <c r="D9" s="149">
        <v>26485.4</v>
      </c>
      <c r="E9" s="150">
        <v>28852.3</v>
      </c>
      <c r="F9" s="151">
        <v>33880.2</v>
      </c>
      <c r="G9" s="152">
        <v>41182.032</v>
      </c>
      <c r="H9" s="152">
        <v>29926.368142</v>
      </c>
      <c r="I9" s="154">
        <v>23716.970999999998</v>
      </c>
      <c r="J9" s="126"/>
      <c r="K9" s="152">
        <v>25246.962</v>
      </c>
      <c r="L9" s="154">
        <v>24101.616</v>
      </c>
      <c r="M9" s="152">
        <v>25347.275</v>
      </c>
      <c r="N9" s="151">
        <v>24200.195</v>
      </c>
      <c r="O9" s="126"/>
      <c r="P9" s="154">
        <v>27440.229</v>
      </c>
      <c r="Q9" s="154">
        <v>31988.173</v>
      </c>
      <c r="R9" s="152">
        <v>33535.484463</v>
      </c>
      <c r="S9" s="152">
        <v>34610.401106000005</v>
      </c>
      <c r="T9" s="126"/>
      <c r="U9" s="154">
        <v>36535.549559</v>
      </c>
    </row>
    <row r="10" spans="1:21" ht="15.75">
      <c r="A10" s="153" t="s">
        <v>700</v>
      </c>
      <c r="B10" s="151">
        <v>141.2</v>
      </c>
      <c r="C10" s="151">
        <v>152.8</v>
      </c>
      <c r="D10" s="149">
        <v>205.2</v>
      </c>
      <c r="E10" s="150">
        <v>180.1</v>
      </c>
      <c r="F10" s="151">
        <v>211.1</v>
      </c>
      <c r="G10" s="152">
        <v>277.434</v>
      </c>
      <c r="H10" s="152">
        <v>241.842198</v>
      </c>
      <c r="I10" s="154">
        <v>219.21</v>
      </c>
      <c r="J10" s="126"/>
      <c r="K10" s="152">
        <v>231.441</v>
      </c>
      <c r="L10" s="154">
        <v>230.392</v>
      </c>
      <c r="M10" s="152">
        <v>235.524</v>
      </c>
      <c r="N10" s="151">
        <v>226.327</v>
      </c>
      <c r="O10" s="126"/>
      <c r="P10" s="154">
        <v>239.249</v>
      </c>
      <c r="Q10" s="154">
        <v>281.145</v>
      </c>
      <c r="R10" s="152">
        <v>278.223984</v>
      </c>
      <c r="S10" s="152">
        <v>281.13274099999995</v>
      </c>
      <c r="T10" s="126"/>
      <c r="U10" s="154">
        <v>284.181787</v>
      </c>
    </row>
    <row r="11" spans="1:21" ht="15.75">
      <c r="A11" s="153" t="s">
        <v>701</v>
      </c>
      <c r="B11" s="151">
        <v>97.3</v>
      </c>
      <c r="C11" s="151">
        <v>90.3</v>
      </c>
      <c r="D11" s="149">
        <v>173</v>
      </c>
      <c r="E11" s="150">
        <v>143.6</v>
      </c>
      <c r="F11" s="151">
        <v>124</v>
      </c>
      <c r="G11" s="152">
        <v>194.9</v>
      </c>
      <c r="H11" s="152">
        <v>175.526696</v>
      </c>
      <c r="I11" s="154">
        <v>197.373</v>
      </c>
      <c r="J11" s="126"/>
      <c r="K11" s="152">
        <v>174.464</v>
      </c>
      <c r="L11" s="154">
        <v>155.31</v>
      </c>
      <c r="M11" s="152">
        <v>155.175</v>
      </c>
      <c r="N11" s="151">
        <v>134.084</v>
      </c>
      <c r="O11" s="126"/>
      <c r="P11" s="154">
        <v>136.552</v>
      </c>
      <c r="Q11" s="154">
        <v>145.019</v>
      </c>
      <c r="R11" s="152">
        <v>115.76101200000001</v>
      </c>
      <c r="S11" s="152">
        <v>58.201342</v>
      </c>
      <c r="T11" s="126"/>
      <c r="U11" s="154">
        <v>55.976622000000006</v>
      </c>
    </row>
    <row r="12" spans="1:21" ht="18">
      <c r="A12" s="153" t="s">
        <v>794</v>
      </c>
      <c r="B12" s="151">
        <v>18837.452</v>
      </c>
      <c r="C12" s="151">
        <v>21375.4</v>
      </c>
      <c r="D12" s="149">
        <v>26107.1</v>
      </c>
      <c r="E12" s="150">
        <v>28528.6</v>
      </c>
      <c r="F12" s="151">
        <v>33545.1</v>
      </c>
      <c r="G12" s="152">
        <v>40709.698</v>
      </c>
      <c r="H12" s="152">
        <v>29508.999248</v>
      </c>
      <c r="I12" s="154">
        <v>23300.388</v>
      </c>
      <c r="J12" s="126"/>
      <c r="K12" s="152">
        <v>24841.057</v>
      </c>
      <c r="L12" s="154">
        <v>23715.914</v>
      </c>
      <c r="M12" s="152">
        <v>24956.576</v>
      </c>
      <c r="N12" s="151">
        <v>23839.784</v>
      </c>
      <c r="O12" s="126"/>
      <c r="P12" s="154">
        <v>27064.428</v>
      </c>
      <c r="Q12" s="154">
        <v>31562.009</v>
      </c>
      <c r="R12" s="152">
        <v>33141.499467</v>
      </c>
      <c r="S12" s="152">
        <v>34271.067023</v>
      </c>
      <c r="T12" s="126"/>
      <c r="U12" s="154">
        <v>36195.391149999996</v>
      </c>
    </row>
    <row r="13" spans="1:21" ht="15.75">
      <c r="A13" s="153" t="s">
        <v>702</v>
      </c>
      <c r="B13" s="151">
        <v>453</v>
      </c>
      <c r="C13" s="151">
        <v>804.7</v>
      </c>
      <c r="D13" s="149">
        <v>1414.7</v>
      </c>
      <c r="E13" s="150">
        <v>1345.5</v>
      </c>
      <c r="F13" s="151">
        <v>1430.3</v>
      </c>
      <c r="G13" s="152">
        <v>2228.365</v>
      </c>
      <c r="H13" s="152">
        <v>1548.348</v>
      </c>
      <c r="I13" s="154">
        <v>1764.17</v>
      </c>
      <c r="J13" s="126"/>
      <c r="K13" s="152">
        <v>1785.954</v>
      </c>
      <c r="L13" s="154">
        <v>1924.446</v>
      </c>
      <c r="M13" s="152">
        <v>1670.77</v>
      </c>
      <c r="N13" s="151">
        <v>1465.794</v>
      </c>
      <c r="O13" s="126"/>
      <c r="P13" s="154">
        <v>1917.989</v>
      </c>
      <c r="Q13" s="154">
        <v>1936.017</v>
      </c>
      <c r="R13" s="152">
        <v>2849.295</v>
      </c>
      <c r="S13" s="152">
        <v>2812.082</v>
      </c>
      <c r="T13" s="126"/>
      <c r="U13" s="154">
        <v>2058.947</v>
      </c>
    </row>
    <row r="14" spans="1:21" ht="15.75">
      <c r="A14" s="153" t="s">
        <v>778</v>
      </c>
      <c r="B14" s="151">
        <v>151.6</v>
      </c>
      <c r="C14" s="151">
        <v>120.4</v>
      </c>
      <c r="D14" s="149">
        <v>171.6</v>
      </c>
      <c r="E14" s="150">
        <v>161.1</v>
      </c>
      <c r="F14" s="151">
        <v>224.8</v>
      </c>
      <c r="G14" s="152">
        <v>367.649</v>
      </c>
      <c r="H14" s="152">
        <v>331.411</v>
      </c>
      <c r="I14" s="154">
        <v>420.98199999999997</v>
      </c>
      <c r="J14" s="126"/>
      <c r="K14" s="152">
        <v>330.808</v>
      </c>
      <c r="L14" s="154">
        <v>349.718</v>
      </c>
      <c r="M14" s="152">
        <v>374.526</v>
      </c>
      <c r="N14" s="151">
        <v>333.159</v>
      </c>
      <c r="O14" s="126"/>
      <c r="P14" s="154">
        <v>394.84799999999996</v>
      </c>
      <c r="Q14" s="154">
        <v>744.4929999999999</v>
      </c>
      <c r="R14" s="152">
        <v>1672.8410000000001</v>
      </c>
      <c r="S14" s="152">
        <v>1677.0230000000001</v>
      </c>
      <c r="T14" s="126"/>
      <c r="U14" s="154">
        <v>2015.64</v>
      </c>
    </row>
    <row r="15" spans="1:21" ht="15.75">
      <c r="A15" s="153" t="s">
        <v>779</v>
      </c>
      <c r="B15" s="151">
        <v>35.5</v>
      </c>
      <c r="C15" s="151">
        <v>40.8</v>
      </c>
      <c r="D15" s="149">
        <v>51.2</v>
      </c>
      <c r="E15" s="150">
        <v>37.6</v>
      </c>
      <c r="F15" s="151">
        <v>87.6</v>
      </c>
      <c r="G15" s="152">
        <v>221.419</v>
      </c>
      <c r="H15" s="152">
        <v>173.356</v>
      </c>
      <c r="I15" s="154">
        <v>212.253</v>
      </c>
      <c r="J15" s="126"/>
      <c r="K15" s="152">
        <v>215.875</v>
      </c>
      <c r="L15" s="154">
        <v>206.074</v>
      </c>
      <c r="M15" s="152">
        <v>191.726</v>
      </c>
      <c r="N15" s="151">
        <v>201.154</v>
      </c>
      <c r="O15" s="126"/>
      <c r="P15" s="154">
        <v>207.927</v>
      </c>
      <c r="Q15" s="154">
        <v>216.613</v>
      </c>
      <c r="R15" s="152">
        <v>207.959</v>
      </c>
      <c r="S15" s="152">
        <v>263.322</v>
      </c>
      <c r="T15" s="126"/>
      <c r="U15" s="154">
        <v>446.517</v>
      </c>
    </row>
    <row r="16" spans="1:21" ht="15.75">
      <c r="A16" s="153" t="s">
        <v>780</v>
      </c>
      <c r="B16" s="151">
        <v>116.1</v>
      </c>
      <c r="C16" s="151">
        <v>79.6</v>
      </c>
      <c r="D16" s="149">
        <v>120.3</v>
      </c>
      <c r="E16" s="150">
        <v>123.5</v>
      </c>
      <c r="F16" s="151">
        <v>137.2</v>
      </c>
      <c r="G16" s="152">
        <v>146.23</v>
      </c>
      <c r="H16" s="152">
        <v>158.055</v>
      </c>
      <c r="I16" s="154">
        <v>208.729</v>
      </c>
      <c r="J16" s="126"/>
      <c r="K16" s="152">
        <v>114.933</v>
      </c>
      <c r="L16" s="154">
        <v>143.644</v>
      </c>
      <c r="M16" s="152">
        <v>182.8</v>
      </c>
      <c r="N16" s="151">
        <v>132.005</v>
      </c>
      <c r="O16" s="126"/>
      <c r="P16" s="154">
        <v>186.921</v>
      </c>
      <c r="Q16" s="154">
        <v>527.88</v>
      </c>
      <c r="R16" s="152">
        <v>1464.882</v>
      </c>
      <c r="S16" s="152">
        <v>1413.701</v>
      </c>
      <c r="T16" s="126"/>
      <c r="U16" s="154">
        <v>1569.123</v>
      </c>
    </row>
    <row r="17" spans="1:21" ht="15.75">
      <c r="A17" s="153"/>
      <c r="B17" s="151"/>
      <c r="C17" s="151"/>
      <c r="D17" s="149"/>
      <c r="E17" s="150"/>
      <c r="F17" s="151"/>
      <c r="G17" s="152"/>
      <c r="H17" s="152"/>
      <c r="I17" s="154"/>
      <c r="J17" s="126"/>
      <c r="K17" s="152"/>
      <c r="L17" s="154"/>
      <c r="M17" s="152"/>
      <c r="N17" s="151"/>
      <c r="O17" s="126"/>
      <c r="P17" s="154"/>
      <c r="Q17" s="154"/>
      <c r="R17" s="152"/>
      <c r="S17" s="152"/>
      <c r="T17" s="126"/>
      <c r="U17" s="154"/>
    </row>
    <row r="18" spans="1:21" ht="15.75">
      <c r="A18" s="131" t="s">
        <v>706</v>
      </c>
      <c r="B18" s="152">
        <v>-5445.602000000001</v>
      </c>
      <c r="C18" s="151">
        <v>-13500</v>
      </c>
      <c r="D18" s="152">
        <v>-16019.2</v>
      </c>
      <c r="E18" s="152">
        <v>-15774.6</v>
      </c>
      <c r="F18" s="152">
        <v>-19392.3</v>
      </c>
      <c r="G18" s="152">
        <v>-22479.233</v>
      </c>
      <c r="H18" s="152">
        <v>-9977.562461000001</v>
      </c>
      <c r="I18" s="154">
        <v>-3388.499</v>
      </c>
      <c r="J18" s="126"/>
      <c r="K18" s="152">
        <v>-4833.817000000001</v>
      </c>
      <c r="L18" s="154">
        <v>-2642.806</v>
      </c>
      <c r="M18" s="152">
        <v>-2674.78</v>
      </c>
      <c r="N18" s="151">
        <v>-1391.287</v>
      </c>
      <c r="O18" s="126"/>
      <c r="P18" s="154">
        <v>-2426.13</v>
      </c>
      <c r="Q18" s="154">
        <v>-2359.9429999999993</v>
      </c>
      <c r="R18" s="152">
        <v>-3892.3331639999997</v>
      </c>
      <c r="S18" s="152">
        <v>-3904.9844730000023</v>
      </c>
      <c r="T18" s="126"/>
      <c r="U18" s="154">
        <v>-4857.6185430000005</v>
      </c>
    </row>
    <row r="19" spans="1:21" ht="15.75">
      <c r="A19" s="153" t="s">
        <v>707</v>
      </c>
      <c r="B19" s="151">
        <v>-7242.402000000001</v>
      </c>
      <c r="C19" s="151">
        <v>-15397.6</v>
      </c>
      <c r="D19" s="152">
        <v>-18969.8</v>
      </c>
      <c r="E19" s="152">
        <v>-19950.6</v>
      </c>
      <c r="F19" s="152">
        <v>-24322.7</v>
      </c>
      <c r="G19" s="152">
        <v>-27940.442</v>
      </c>
      <c r="H19" s="152">
        <v>-16605.092461</v>
      </c>
      <c r="I19" s="154">
        <v>-10677.41</v>
      </c>
      <c r="J19" s="126"/>
      <c r="K19" s="152">
        <v>-12214.79</v>
      </c>
      <c r="L19" s="154">
        <v>-10392.253</v>
      </c>
      <c r="M19" s="152">
        <v>-10932.698</v>
      </c>
      <c r="N19" s="151">
        <v>-9850.823</v>
      </c>
      <c r="O19" s="126"/>
      <c r="P19" s="154">
        <v>-10892.55</v>
      </c>
      <c r="Q19" s="154">
        <v>-11087.794</v>
      </c>
      <c r="R19" s="152">
        <v>-12884.674163999998</v>
      </c>
      <c r="S19" s="152">
        <v>-12992.367473000002</v>
      </c>
      <c r="T19" s="126"/>
      <c r="U19" s="154">
        <v>-14224.391543000002</v>
      </c>
    </row>
    <row r="20" spans="1:21" ht="18">
      <c r="A20" s="153" t="s">
        <v>795</v>
      </c>
      <c r="B20" s="151">
        <v>7244.093000000001</v>
      </c>
      <c r="C20" s="151">
        <v>15399.6</v>
      </c>
      <c r="D20" s="152">
        <v>18984.2</v>
      </c>
      <c r="E20" s="152">
        <v>19965.5</v>
      </c>
      <c r="F20" s="152">
        <v>24325</v>
      </c>
      <c r="G20" s="152">
        <v>27941.146</v>
      </c>
      <c r="H20" s="152">
        <v>16605.132461</v>
      </c>
      <c r="I20" s="154">
        <v>10677.655</v>
      </c>
      <c r="J20" s="126"/>
      <c r="K20" s="152">
        <v>12214.791</v>
      </c>
      <c r="L20" s="154">
        <v>10392.727</v>
      </c>
      <c r="M20" s="152">
        <v>10932.699</v>
      </c>
      <c r="N20" s="151">
        <v>9850.868</v>
      </c>
      <c r="O20" s="126"/>
      <c r="P20" s="154">
        <v>10892.552</v>
      </c>
      <c r="Q20" s="154">
        <v>11088.093</v>
      </c>
      <c r="R20" s="152">
        <v>12884.676163999999</v>
      </c>
      <c r="S20" s="152">
        <v>12992.626473</v>
      </c>
      <c r="T20" s="126"/>
      <c r="U20" s="154">
        <v>14224.435543000001</v>
      </c>
    </row>
    <row r="21" spans="1:21" ht="15.75">
      <c r="A21" s="153" t="s">
        <v>781</v>
      </c>
      <c r="B21" s="151">
        <v>0.191</v>
      </c>
      <c r="C21" s="155" t="s">
        <v>782</v>
      </c>
      <c r="D21" s="155" t="s">
        <v>782</v>
      </c>
      <c r="E21" s="152">
        <v>0.2</v>
      </c>
      <c r="F21" s="155" t="s">
        <v>782</v>
      </c>
      <c r="G21" s="155" t="s">
        <v>608</v>
      </c>
      <c r="H21" s="156" t="s">
        <v>608</v>
      </c>
      <c r="I21" s="156" t="s">
        <v>608</v>
      </c>
      <c r="J21" s="126"/>
      <c r="K21" s="156" t="s">
        <v>608</v>
      </c>
      <c r="L21" s="156" t="s">
        <v>608</v>
      </c>
      <c r="M21" s="156" t="s">
        <v>608</v>
      </c>
      <c r="N21" s="156" t="s">
        <v>608</v>
      </c>
      <c r="O21" s="126"/>
      <c r="P21" s="156" t="s">
        <v>608</v>
      </c>
      <c r="Q21" s="156" t="s">
        <v>608</v>
      </c>
      <c r="R21" s="156" t="s">
        <v>608</v>
      </c>
      <c r="S21" s="156" t="s">
        <v>608</v>
      </c>
      <c r="T21" s="126"/>
      <c r="U21" s="156" t="s">
        <v>608</v>
      </c>
    </row>
    <row r="22" spans="1:21" ht="15.75">
      <c r="A22" s="153" t="s">
        <v>783</v>
      </c>
      <c r="B22" s="151">
        <v>1.5</v>
      </c>
      <c r="C22" s="151">
        <v>1.9</v>
      </c>
      <c r="D22" s="157">
        <v>14.5</v>
      </c>
      <c r="E22" s="152">
        <v>14.7</v>
      </c>
      <c r="F22" s="152">
        <v>2.3</v>
      </c>
      <c r="G22" s="152">
        <v>0.704</v>
      </c>
      <c r="H22" s="156" t="s">
        <v>608</v>
      </c>
      <c r="I22" s="154">
        <v>0.245</v>
      </c>
      <c r="J22" s="126"/>
      <c r="K22" s="156" t="s">
        <v>608</v>
      </c>
      <c r="L22" s="154">
        <v>0.473</v>
      </c>
      <c r="M22" s="156" t="s">
        <v>608</v>
      </c>
      <c r="N22" s="156" t="s">
        <v>608</v>
      </c>
      <c r="O22" s="126"/>
      <c r="P22" s="156" t="s">
        <v>608</v>
      </c>
      <c r="Q22" s="154">
        <v>0.298</v>
      </c>
      <c r="R22" s="156" t="s">
        <v>608</v>
      </c>
      <c r="S22" s="152">
        <v>0.259</v>
      </c>
      <c r="T22" s="126"/>
      <c r="U22" s="156" t="s">
        <v>608</v>
      </c>
    </row>
    <row r="23" spans="1:21" ht="15.75">
      <c r="A23" s="153" t="s">
        <v>710</v>
      </c>
      <c r="B23" s="151">
        <v>70.5</v>
      </c>
      <c r="C23" s="151">
        <v>61.4</v>
      </c>
      <c r="D23" s="157">
        <v>266.7</v>
      </c>
      <c r="E23" s="152">
        <v>527.6</v>
      </c>
      <c r="F23" s="152">
        <v>458.1</v>
      </c>
      <c r="G23" s="152">
        <v>479.872</v>
      </c>
      <c r="H23" s="152">
        <v>461.992</v>
      </c>
      <c r="I23" s="154">
        <v>381.054</v>
      </c>
      <c r="J23" s="126"/>
      <c r="K23" s="152">
        <v>380.427</v>
      </c>
      <c r="L23" s="154">
        <v>353.532</v>
      </c>
      <c r="M23" s="152">
        <v>408.218</v>
      </c>
      <c r="N23" s="151">
        <v>433.278</v>
      </c>
      <c r="O23" s="126"/>
      <c r="P23" s="154">
        <v>391.812</v>
      </c>
      <c r="Q23" s="154">
        <v>364.749</v>
      </c>
      <c r="R23" s="152">
        <v>385.612</v>
      </c>
      <c r="S23" s="152">
        <v>317.517</v>
      </c>
      <c r="T23" s="126"/>
      <c r="U23" s="154">
        <v>285.814</v>
      </c>
    </row>
    <row r="24" spans="1:21" ht="15.75">
      <c r="A24" s="153" t="s">
        <v>711</v>
      </c>
      <c r="B24" s="151">
        <v>1726.3</v>
      </c>
      <c r="C24" s="151">
        <v>1836.2</v>
      </c>
      <c r="D24" s="152">
        <v>2683.9</v>
      </c>
      <c r="E24" s="152">
        <v>3648.4</v>
      </c>
      <c r="F24" s="152">
        <v>4472.3</v>
      </c>
      <c r="G24" s="152">
        <v>4981.337</v>
      </c>
      <c r="H24" s="152">
        <v>6165.538</v>
      </c>
      <c r="I24" s="154">
        <v>6907.857</v>
      </c>
      <c r="J24" s="126"/>
      <c r="K24" s="152">
        <v>7000.546</v>
      </c>
      <c r="L24" s="154">
        <v>7395.915</v>
      </c>
      <c r="M24" s="152">
        <v>7849.7</v>
      </c>
      <c r="N24" s="151">
        <v>8026.258</v>
      </c>
      <c r="O24" s="126"/>
      <c r="P24" s="154">
        <v>8074.608</v>
      </c>
      <c r="Q24" s="154">
        <v>8363.102</v>
      </c>
      <c r="R24" s="152">
        <v>8606.729</v>
      </c>
      <c r="S24" s="152">
        <v>8769.866</v>
      </c>
      <c r="T24" s="126"/>
      <c r="U24" s="154">
        <v>9080.959</v>
      </c>
    </row>
    <row r="25" spans="1:21" ht="15.75">
      <c r="A25" s="153"/>
      <c r="B25" s="151"/>
      <c r="C25" s="151"/>
      <c r="D25" s="152"/>
      <c r="E25" s="152"/>
      <c r="F25" s="152"/>
      <c r="G25" s="152"/>
      <c r="H25" s="152"/>
      <c r="I25" s="154"/>
      <c r="J25" s="126"/>
      <c r="K25" s="152"/>
      <c r="L25" s="154"/>
      <c r="M25" s="152"/>
      <c r="N25" s="151"/>
      <c r="O25" s="126"/>
      <c r="P25" s="154"/>
      <c r="Q25" s="154"/>
      <c r="R25" s="152"/>
      <c r="S25" s="152"/>
      <c r="T25" s="126"/>
      <c r="U25" s="154"/>
    </row>
    <row r="26" spans="1:21" ht="15.75">
      <c r="A26" s="131" t="s">
        <v>712</v>
      </c>
      <c r="B26" s="152">
        <v>-8393.1</v>
      </c>
      <c r="C26" s="151">
        <v>-3004.9</v>
      </c>
      <c r="D26" s="152">
        <v>-4090.9</v>
      </c>
      <c r="E26" s="152">
        <v>-4680.3</v>
      </c>
      <c r="F26" s="152">
        <v>-6107.5</v>
      </c>
      <c r="G26" s="152">
        <v>-8301.06235005</v>
      </c>
      <c r="H26" s="152">
        <v>-5966.7006720999925</v>
      </c>
      <c r="I26" s="154">
        <v>-4378.128256159995</v>
      </c>
      <c r="J26" s="126"/>
      <c r="K26" s="152">
        <v>-4429.079297800003</v>
      </c>
      <c r="L26" s="154">
        <v>-3962.939</v>
      </c>
      <c r="M26" s="152">
        <v>-4846.332503240003</v>
      </c>
      <c r="N26" s="151">
        <v>-4761.918</v>
      </c>
      <c r="O26" s="126"/>
      <c r="P26" s="154">
        <v>-5882.183645770005</v>
      </c>
      <c r="Q26" s="154">
        <v>-9699.86423851</v>
      </c>
      <c r="R26" s="152">
        <v>-9050.545141899998</v>
      </c>
      <c r="S26" s="152">
        <v>-9831.080083100005</v>
      </c>
      <c r="T26" s="126"/>
      <c r="U26" s="154">
        <v>-9671.26922744</v>
      </c>
    </row>
    <row r="27" spans="1:21" ht="15.75">
      <c r="A27" s="153" t="s">
        <v>713</v>
      </c>
      <c r="B27" s="151">
        <v>6487.4</v>
      </c>
      <c r="C27" s="151">
        <v>2329.9</v>
      </c>
      <c r="D27" s="152">
        <v>3769.5</v>
      </c>
      <c r="E27" s="152">
        <v>4119.3</v>
      </c>
      <c r="F27" s="152">
        <v>5196.5</v>
      </c>
      <c r="G27" s="152">
        <v>7671.439</v>
      </c>
      <c r="H27" s="152">
        <v>5176.897955</v>
      </c>
      <c r="I27" s="154">
        <v>4075.799</v>
      </c>
      <c r="J27" s="126"/>
      <c r="K27" s="152">
        <v>5061.710999999999</v>
      </c>
      <c r="L27" s="154">
        <v>4602.303</v>
      </c>
      <c r="M27" s="152">
        <v>5126.355</v>
      </c>
      <c r="N27" s="151">
        <v>4420.958</v>
      </c>
      <c r="O27" s="126"/>
      <c r="P27" s="154">
        <v>5564.745</v>
      </c>
      <c r="Q27" s="154">
        <v>9259.706</v>
      </c>
      <c r="R27" s="152">
        <v>9010.839629</v>
      </c>
      <c r="S27" s="152">
        <v>8639.757765999999</v>
      </c>
      <c r="T27" s="126"/>
      <c r="U27" s="154">
        <v>8879.945161</v>
      </c>
    </row>
    <row r="28" spans="1:21" ht="15.75">
      <c r="A28" s="153" t="s">
        <v>784</v>
      </c>
      <c r="B28" s="151">
        <v>6085.6</v>
      </c>
      <c r="C28" s="151">
        <v>1866</v>
      </c>
      <c r="D28" s="152">
        <v>3201.6</v>
      </c>
      <c r="E28" s="152">
        <v>3387.3</v>
      </c>
      <c r="F28" s="152">
        <v>4353.7</v>
      </c>
      <c r="G28" s="152">
        <v>6629.698</v>
      </c>
      <c r="H28" s="152">
        <v>4074.841955</v>
      </c>
      <c r="I28" s="154">
        <v>2729.964</v>
      </c>
      <c r="J28" s="126"/>
      <c r="K28" s="152">
        <v>3827.298</v>
      </c>
      <c r="L28" s="154">
        <v>3301.743</v>
      </c>
      <c r="M28" s="152">
        <v>3734.719</v>
      </c>
      <c r="N28" s="151">
        <v>3025.593</v>
      </c>
      <c r="O28" s="126"/>
      <c r="P28" s="154">
        <v>4072.552</v>
      </c>
      <c r="Q28" s="154">
        <v>7682.614</v>
      </c>
      <c r="R28" s="152">
        <v>7494.541628999999</v>
      </c>
      <c r="S28" s="152">
        <v>7168.395766</v>
      </c>
      <c r="T28" s="126"/>
      <c r="U28" s="154">
        <v>7242.705161</v>
      </c>
    </row>
    <row r="29" spans="1:21" ht="15.75">
      <c r="A29" s="153" t="s">
        <v>785</v>
      </c>
      <c r="B29" s="151">
        <v>401.8</v>
      </c>
      <c r="C29" s="151">
        <v>463.9</v>
      </c>
      <c r="D29" s="152">
        <v>567.9</v>
      </c>
      <c r="E29" s="152">
        <v>732.1</v>
      </c>
      <c r="F29" s="152">
        <v>842.7</v>
      </c>
      <c r="G29" s="152">
        <v>1041.741</v>
      </c>
      <c r="H29" s="152">
        <v>1102.056</v>
      </c>
      <c r="I29" s="154">
        <v>1345.835</v>
      </c>
      <c r="J29" s="126"/>
      <c r="K29" s="152">
        <v>1234.413</v>
      </c>
      <c r="L29" s="154">
        <v>1300.56</v>
      </c>
      <c r="M29" s="152">
        <v>1391.636</v>
      </c>
      <c r="N29" s="151">
        <v>1395.365</v>
      </c>
      <c r="O29" s="126"/>
      <c r="P29" s="154">
        <v>1492.193</v>
      </c>
      <c r="Q29" s="154">
        <v>1577.092</v>
      </c>
      <c r="R29" s="152">
        <v>1516.298</v>
      </c>
      <c r="S29" s="152">
        <v>1471.362</v>
      </c>
      <c r="T29" s="126"/>
      <c r="U29" s="154">
        <v>1637.24</v>
      </c>
    </row>
    <row r="30" spans="1:21" ht="18">
      <c r="A30" s="153" t="s">
        <v>796</v>
      </c>
      <c r="B30" s="151">
        <v>-14880.5</v>
      </c>
      <c r="C30" s="151">
        <v>-5334.8</v>
      </c>
      <c r="D30" s="152">
        <v>-7860.4</v>
      </c>
      <c r="E30" s="152">
        <v>-8799.6</v>
      </c>
      <c r="F30" s="152">
        <v>-11304</v>
      </c>
      <c r="G30" s="152">
        <v>-15972.50135005</v>
      </c>
      <c r="H30" s="152">
        <v>-11143.598627099993</v>
      </c>
      <c r="I30" s="154">
        <v>-8453.927256159994</v>
      </c>
      <c r="J30" s="126"/>
      <c r="K30" s="152">
        <v>-9490.790297800002</v>
      </c>
      <c r="L30" s="154">
        <v>-8565.242</v>
      </c>
      <c r="M30" s="152">
        <v>-9972.687503240002</v>
      </c>
      <c r="N30" s="151">
        <v>-9182.876</v>
      </c>
      <c r="O30" s="126"/>
      <c r="P30" s="154">
        <v>-11446.928645770004</v>
      </c>
      <c r="Q30" s="154">
        <v>-18959.57023851</v>
      </c>
      <c r="R30" s="152">
        <v>-18061.384770899997</v>
      </c>
      <c r="S30" s="152">
        <v>-18470.837849100004</v>
      </c>
      <c r="T30" s="126"/>
      <c r="U30" s="154">
        <v>-18551.21438844</v>
      </c>
    </row>
    <row r="31" spans="1:21" ht="15.75">
      <c r="A31" s="153"/>
      <c r="B31" s="151"/>
      <c r="C31" s="151"/>
      <c r="D31" s="149"/>
      <c r="E31" s="150"/>
      <c r="F31" s="151"/>
      <c r="G31" s="152"/>
      <c r="H31" s="152"/>
      <c r="I31" s="154"/>
      <c r="J31" s="126"/>
      <c r="K31" s="152"/>
      <c r="L31" s="154"/>
      <c r="M31" s="152"/>
      <c r="N31" s="151"/>
      <c r="O31" s="126"/>
      <c r="P31" s="154"/>
      <c r="Q31" s="154"/>
      <c r="R31" s="152"/>
      <c r="S31" s="152"/>
      <c r="T31" s="126"/>
      <c r="U31" s="154"/>
    </row>
    <row r="32" spans="1:21" ht="15.75">
      <c r="A32" s="131" t="s">
        <v>716</v>
      </c>
      <c r="B32" s="158"/>
      <c r="C32" s="151"/>
      <c r="D32" s="149"/>
      <c r="E32" s="150"/>
      <c r="F32" s="151"/>
      <c r="G32" s="152"/>
      <c r="H32" s="152"/>
      <c r="I32" s="154"/>
      <c r="J32" s="126"/>
      <c r="K32" s="152"/>
      <c r="L32" s="154"/>
      <c r="M32" s="152"/>
      <c r="N32" s="151"/>
      <c r="O32" s="126"/>
      <c r="P32" s="154"/>
      <c r="Q32" s="154"/>
      <c r="R32" s="152"/>
      <c r="S32" s="152"/>
      <c r="T32" s="126"/>
      <c r="U32" s="154"/>
    </row>
    <row r="33" spans="1:21" ht="15.75">
      <c r="A33" s="153" t="s">
        <v>786</v>
      </c>
      <c r="B33" s="151">
        <v>247.1</v>
      </c>
      <c r="C33" s="151">
        <v>275.7</v>
      </c>
      <c r="D33" s="149">
        <v>352.7</v>
      </c>
      <c r="E33" s="150">
        <v>403.7</v>
      </c>
      <c r="F33" s="151">
        <v>426.9</v>
      </c>
      <c r="G33" s="152">
        <v>481.422</v>
      </c>
      <c r="H33" s="152">
        <v>469.69613899999996</v>
      </c>
      <c r="I33" s="154">
        <v>532.749</v>
      </c>
      <c r="J33" s="126"/>
      <c r="K33" s="152">
        <v>558.411</v>
      </c>
      <c r="L33" s="154">
        <v>633.009</v>
      </c>
      <c r="M33" s="152">
        <v>715.555</v>
      </c>
      <c r="N33" s="151">
        <v>636.746</v>
      </c>
      <c r="O33" s="126"/>
      <c r="P33" s="154">
        <v>633.597</v>
      </c>
      <c r="Q33" s="154">
        <v>688.444</v>
      </c>
      <c r="R33" s="152">
        <v>729.7894100000001</v>
      </c>
      <c r="S33" s="152">
        <v>632.0942229999999</v>
      </c>
      <c r="T33" s="126"/>
      <c r="U33" s="154">
        <v>668.642983</v>
      </c>
    </row>
    <row r="34" spans="1:21" ht="15.75">
      <c r="A34" s="153" t="s">
        <v>718</v>
      </c>
      <c r="B34" s="151">
        <v>639</v>
      </c>
      <c r="C34" s="151">
        <v>693.3</v>
      </c>
      <c r="D34" s="149">
        <v>967.8</v>
      </c>
      <c r="E34" s="150">
        <v>1129.3</v>
      </c>
      <c r="F34" s="151">
        <v>1086.8</v>
      </c>
      <c r="G34" s="152">
        <v>1496.4623607592455</v>
      </c>
      <c r="H34" s="152">
        <v>1878.366726071789</v>
      </c>
      <c r="I34" s="154">
        <v>2069.9837614270596</v>
      </c>
      <c r="J34" s="126"/>
      <c r="K34" s="152">
        <v>2119.2582302452047</v>
      </c>
      <c r="L34" s="154">
        <v>2483.601</v>
      </c>
      <c r="M34" s="152">
        <v>2431.5453480526394</v>
      </c>
      <c r="N34" s="151">
        <v>3199.712</v>
      </c>
      <c r="O34" s="126"/>
      <c r="P34" s="154">
        <v>2969.7236415688876</v>
      </c>
      <c r="Q34" s="154">
        <v>2659.6446835213046</v>
      </c>
      <c r="R34" s="152">
        <v>2949.613974336328</v>
      </c>
      <c r="S34" s="152">
        <v>2564.0215915789067</v>
      </c>
      <c r="T34" s="126"/>
      <c r="U34" s="154">
        <v>2884.9086886361465</v>
      </c>
    </row>
    <row r="35" spans="1:21" ht="15.75">
      <c r="A35" s="153" t="s">
        <v>787</v>
      </c>
      <c r="B35" s="151">
        <v>1961.7</v>
      </c>
      <c r="C35" s="151">
        <v>2591.2</v>
      </c>
      <c r="D35" s="149">
        <v>3438.9</v>
      </c>
      <c r="E35" s="150">
        <v>4428.6</v>
      </c>
      <c r="F35" s="151">
        <v>4446.2</v>
      </c>
      <c r="G35" s="152">
        <v>5485.4224306146</v>
      </c>
      <c r="H35" s="152">
        <v>5393.036465172801</v>
      </c>
      <c r="I35" s="154">
        <v>6683.984281805316</v>
      </c>
      <c r="J35" s="126"/>
      <c r="K35" s="152">
        <v>7126.367394564395</v>
      </c>
      <c r="L35" s="154">
        <v>7606.411</v>
      </c>
      <c r="M35" s="152">
        <v>7542.141043331867</v>
      </c>
      <c r="N35" s="151">
        <v>7237.494</v>
      </c>
      <c r="O35" s="126"/>
      <c r="P35" s="154">
        <v>7679.363879971346</v>
      </c>
      <c r="Q35" s="154">
        <v>7744.162039236177</v>
      </c>
      <c r="R35" s="152">
        <v>8087.057571481238</v>
      </c>
      <c r="S35" s="152">
        <v>7475.572142230142</v>
      </c>
      <c r="T35" s="126"/>
      <c r="U35" s="154">
        <v>12365.368243972785</v>
      </c>
    </row>
    <row r="36" spans="1:21" ht="15.75">
      <c r="A36" s="153" t="s">
        <v>720</v>
      </c>
      <c r="B36" s="151">
        <v>1641</v>
      </c>
      <c r="C36" s="151">
        <v>1755.9</v>
      </c>
      <c r="D36" s="149">
        <v>1919.7</v>
      </c>
      <c r="E36" s="150">
        <v>2524.6</v>
      </c>
      <c r="F36" s="151">
        <v>2439.6</v>
      </c>
      <c r="G36" s="152">
        <v>2820.9396499500003</v>
      </c>
      <c r="H36" s="152">
        <v>5920.425869900001</v>
      </c>
      <c r="I36" s="154">
        <v>6489.314743840001</v>
      </c>
      <c r="J36" s="126"/>
      <c r="K36" s="152">
        <v>6211.988702199999</v>
      </c>
      <c r="L36" s="154">
        <v>6685.19</v>
      </c>
      <c r="M36" s="152">
        <v>6884.593496760001</v>
      </c>
      <c r="N36" s="151">
        <v>6699.341</v>
      </c>
      <c r="O36" s="126"/>
      <c r="P36" s="154">
        <v>7680.34835423</v>
      </c>
      <c r="Q36" s="154">
        <v>8270.75576149</v>
      </c>
      <c r="R36" s="152">
        <v>7526.624747100001</v>
      </c>
      <c r="S36" s="152">
        <v>8405.8973269</v>
      </c>
      <c r="T36" s="126"/>
      <c r="U36" s="154">
        <v>3603.16080556</v>
      </c>
    </row>
    <row r="37" spans="1:21" ht="15.75">
      <c r="A37" s="153" t="s">
        <v>721</v>
      </c>
      <c r="B37" s="151">
        <v>296.2</v>
      </c>
      <c r="C37" s="151">
        <v>481.8</v>
      </c>
      <c r="D37" s="149">
        <v>939.4</v>
      </c>
      <c r="E37" s="150">
        <v>1095.6</v>
      </c>
      <c r="F37" s="151">
        <v>1186.2</v>
      </c>
      <c r="G37" s="152">
        <v>1978.2062086261544</v>
      </c>
      <c r="H37" s="152">
        <v>1537.5168087554098</v>
      </c>
      <c r="I37" s="154">
        <v>1517.4999567676248</v>
      </c>
      <c r="J37" s="126"/>
      <c r="K37" s="152">
        <v>1423.1863751904</v>
      </c>
      <c r="L37" s="154">
        <v>1662.389</v>
      </c>
      <c r="M37" s="152">
        <v>1548.5716086154937</v>
      </c>
      <c r="N37" s="151">
        <v>1406.331</v>
      </c>
      <c r="O37" s="126"/>
      <c r="P37" s="154">
        <v>1692.0234784597665</v>
      </c>
      <c r="Q37" s="154">
        <v>1756.8832772425178</v>
      </c>
      <c r="R37" s="152">
        <v>2475.974454182435</v>
      </c>
      <c r="S37" s="152">
        <v>2931.8102661909506</v>
      </c>
      <c r="T37" s="126"/>
      <c r="U37" s="154">
        <v>2527.8880673910676</v>
      </c>
    </row>
    <row r="38" spans="1:21" ht="15.75">
      <c r="A38" s="153"/>
      <c r="B38" s="151"/>
      <c r="C38" s="151"/>
      <c r="D38" s="149"/>
      <c r="E38" s="150"/>
      <c r="F38" s="151"/>
      <c r="G38" s="152"/>
      <c r="H38" s="152"/>
      <c r="I38" s="154"/>
      <c r="J38" s="126"/>
      <c r="K38" s="152"/>
      <c r="L38" s="154"/>
      <c r="M38" s="152"/>
      <c r="N38" s="151"/>
      <c r="O38" s="126"/>
      <c r="P38" s="154"/>
      <c r="Q38" s="154"/>
      <c r="R38" s="152"/>
      <c r="S38" s="152"/>
      <c r="T38" s="126"/>
      <c r="U38" s="154"/>
    </row>
    <row r="39" spans="1:21" ht="15.75">
      <c r="A39" s="131" t="s">
        <v>722</v>
      </c>
      <c r="B39" s="158"/>
      <c r="C39" s="151"/>
      <c r="D39" s="149"/>
      <c r="E39" s="150"/>
      <c r="F39" s="151"/>
      <c r="G39" s="152"/>
      <c r="H39" s="152"/>
      <c r="I39" s="154"/>
      <c r="J39" s="126"/>
      <c r="K39" s="152"/>
      <c r="L39" s="154"/>
      <c r="M39" s="152"/>
      <c r="N39" s="151"/>
      <c r="O39" s="126"/>
      <c r="P39" s="154"/>
      <c r="Q39" s="154"/>
      <c r="R39" s="152"/>
      <c r="S39" s="152"/>
      <c r="T39" s="126"/>
      <c r="U39" s="154"/>
    </row>
    <row r="40" spans="1:21" ht="15.75">
      <c r="A40" s="153" t="s">
        <v>723</v>
      </c>
      <c r="B40" s="151">
        <v>886.1</v>
      </c>
      <c r="C40" s="151">
        <v>969</v>
      </c>
      <c r="D40" s="149">
        <v>1320.4</v>
      </c>
      <c r="E40" s="150">
        <v>1532.9</v>
      </c>
      <c r="F40" s="151">
        <v>1513.8</v>
      </c>
      <c r="G40" s="152">
        <v>1977.8843607592455</v>
      </c>
      <c r="H40" s="152">
        <v>2348.062865071789</v>
      </c>
      <c r="I40" s="154">
        <v>2602.73276142706</v>
      </c>
      <c r="J40" s="126"/>
      <c r="K40" s="152">
        <v>2677.6692302452047</v>
      </c>
      <c r="L40" s="154">
        <v>3116.61</v>
      </c>
      <c r="M40" s="152">
        <v>3147.1003480526397</v>
      </c>
      <c r="N40" s="151">
        <v>3836.458</v>
      </c>
      <c r="O40" s="126"/>
      <c r="P40" s="154">
        <v>3603.3206415688874</v>
      </c>
      <c r="Q40" s="154">
        <v>3348.0886835213046</v>
      </c>
      <c r="R40" s="152">
        <v>3679.403384336328</v>
      </c>
      <c r="S40" s="152">
        <v>3196.1158145789072</v>
      </c>
      <c r="T40" s="126"/>
      <c r="U40" s="154">
        <v>3553.5516716361467</v>
      </c>
    </row>
    <row r="41" spans="1:21" ht="15.75">
      <c r="A41" s="153" t="s">
        <v>724</v>
      </c>
      <c r="B41" s="151">
        <v>2847.8</v>
      </c>
      <c r="C41" s="151">
        <v>3560.2</v>
      </c>
      <c r="D41" s="149">
        <v>4759.3</v>
      </c>
      <c r="E41" s="150">
        <v>5961.6</v>
      </c>
      <c r="F41" s="151">
        <v>5960</v>
      </c>
      <c r="G41" s="152">
        <v>7463.306791373845</v>
      </c>
      <c r="H41" s="152">
        <v>7741.0993302445895</v>
      </c>
      <c r="I41" s="154">
        <v>9286.717043232376</v>
      </c>
      <c r="J41" s="126"/>
      <c r="K41" s="152">
        <v>9804.036624809598</v>
      </c>
      <c r="L41" s="154">
        <v>10723.02</v>
      </c>
      <c r="M41" s="152">
        <v>10689.241391384507</v>
      </c>
      <c r="N41" s="151">
        <v>11073.953</v>
      </c>
      <c r="O41" s="126"/>
      <c r="P41" s="154">
        <v>11282.684521540234</v>
      </c>
      <c r="Q41" s="154">
        <v>11092.250722757482</v>
      </c>
      <c r="R41" s="152">
        <v>11766.460955817567</v>
      </c>
      <c r="S41" s="152">
        <v>10671.68795680905</v>
      </c>
      <c r="T41" s="126"/>
      <c r="U41" s="154">
        <v>15918.91991560893</v>
      </c>
    </row>
    <row r="42" spans="1:21" ht="18">
      <c r="A42" s="153" t="s">
        <v>758</v>
      </c>
      <c r="B42" s="151">
        <v>4488.8</v>
      </c>
      <c r="C42" s="151">
        <v>5316.1</v>
      </c>
      <c r="D42" s="149">
        <v>6679</v>
      </c>
      <c r="E42" s="150">
        <v>8486.2</v>
      </c>
      <c r="F42" s="151">
        <v>8399.6</v>
      </c>
      <c r="G42" s="152">
        <v>10284.246441323845</v>
      </c>
      <c r="H42" s="152">
        <v>13661.525200144592</v>
      </c>
      <c r="I42" s="154">
        <v>15776.031787072377</v>
      </c>
      <c r="J42" s="126"/>
      <c r="K42" s="152">
        <v>16016.0253270096</v>
      </c>
      <c r="L42" s="154">
        <v>17408.21</v>
      </c>
      <c r="M42" s="152">
        <v>17573.83488814451</v>
      </c>
      <c r="N42" s="151">
        <v>17773.293</v>
      </c>
      <c r="O42" s="126"/>
      <c r="P42" s="154">
        <v>18963.032875770234</v>
      </c>
      <c r="Q42" s="154">
        <v>19363.006484247482</v>
      </c>
      <c r="R42" s="152">
        <v>19293.085702917568</v>
      </c>
      <c r="S42" s="152">
        <v>19077.58528370905</v>
      </c>
      <c r="T42" s="126"/>
      <c r="U42" s="154">
        <v>19522.08072116893</v>
      </c>
    </row>
    <row r="43" spans="1:21" ht="15.75">
      <c r="A43" s="153" t="s">
        <v>725</v>
      </c>
      <c r="B43" s="151">
        <v>4785</v>
      </c>
      <c r="C43" s="151">
        <v>5797.9</v>
      </c>
      <c r="D43" s="149">
        <v>7618.4</v>
      </c>
      <c r="E43" s="150">
        <v>9581.8</v>
      </c>
      <c r="F43" s="151">
        <v>9585.8</v>
      </c>
      <c r="G43" s="152">
        <v>12262.452649949999</v>
      </c>
      <c r="H43" s="152">
        <v>15199.0420089</v>
      </c>
      <c r="I43" s="154">
        <v>17293.53174384</v>
      </c>
      <c r="J43" s="126"/>
      <c r="K43" s="152">
        <v>17439.2117022</v>
      </c>
      <c r="L43" s="154">
        <v>19070.599</v>
      </c>
      <c r="M43" s="152">
        <v>19122.406496760002</v>
      </c>
      <c r="N43" s="151">
        <v>19179.625</v>
      </c>
      <c r="O43" s="126"/>
      <c r="P43" s="154">
        <v>20655.05635423</v>
      </c>
      <c r="Q43" s="154">
        <v>21119.88976149</v>
      </c>
      <c r="R43" s="152">
        <v>21769.060157100004</v>
      </c>
      <c r="S43" s="152">
        <v>22009.3955499</v>
      </c>
      <c r="T43" s="126"/>
      <c r="U43" s="154">
        <v>22049.96878856</v>
      </c>
    </row>
    <row r="44" spans="1:21" ht="18">
      <c r="A44" s="153" t="s">
        <v>759</v>
      </c>
      <c r="B44" s="151">
        <v>455.5</v>
      </c>
      <c r="C44" s="151">
        <v>561.7</v>
      </c>
      <c r="D44" s="149">
        <v>698.3</v>
      </c>
      <c r="E44" s="150">
        <v>782.8</v>
      </c>
      <c r="F44" s="151">
        <v>693.6</v>
      </c>
      <c r="G44" s="152">
        <v>780.685</v>
      </c>
      <c r="H44" s="152">
        <v>814.5811389999999</v>
      </c>
      <c r="I44" s="154">
        <v>961.758</v>
      </c>
      <c r="J44" s="126"/>
      <c r="K44" s="152">
        <v>920.2669999999999</v>
      </c>
      <c r="L44" s="154">
        <v>1117.627</v>
      </c>
      <c r="M44" s="152">
        <v>1044.7379999999998</v>
      </c>
      <c r="N44" s="151">
        <v>1142.261</v>
      </c>
      <c r="O44" s="126"/>
      <c r="P44" s="154">
        <v>1506.664</v>
      </c>
      <c r="Q44" s="154">
        <v>1053.2379999999998</v>
      </c>
      <c r="R44" s="152">
        <v>1593.78041</v>
      </c>
      <c r="S44" s="152">
        <v>1073.9412229999998</v>
      </c>
      <c r="T44" s="126"/>
      <c r="U44" s="154">
        <v>1072.736983</v>
      </c>
    </row>
    <row r="45" spans="1:21" ht="15.75">
      <c r="A45" s="153" t="s">
        <v>726</v>
      </c>
      <c r="B45" s="151">
        <v>247.1</v>
      </c>
      <c r="C45" s="151">
        <v>275.7</v>
      </c>
      <c r="D45" s="149">
        <v>352.7</v>
      </c>
      <c r="E45" s="150">
        <v>403.7</v>
      </c>
      <c r="F45" s="151">
        <v>426.9</v>
      </c>
      <c r="G45" s="152">
        <v>481.422</v>
      </c>
      <c r="H45" s="152">
        <v>469.69613899999996</v>
      </c>
      <c r="I45" s="154">
        <v>532.749</v>
      </c>
      <c r="J45" s="126"/>
      <c r="K45" s="152">
        <v>558.411</v>
      </c>
      <c r="L45" s="154">
        <v>633.009</v>
      </c>
      <c r="M45" s="152">
        <v>715.555</v>
      </c>
      <c r="N45" s="151">
        <v>636.746</v>
      </c>
      <c r="O45" s="126"/>
      <c r="P45" s="154">
        <v>633.597</v>
      </c>
      <c r="Q45" s="154">
        <v>688.444</v>
      </c>
      <c r="R45" s="152">
        <v>729.7894100000001</v>
      </c>
      <c r="S45" s="152">
        <v>632.0942229999999</v>
      </c>
      <c r="T45" s="126"/>
      <c r="U45" s="154">
        <v>668.642983</v>
      </c>
    </row>
    <row r="46" spans="1:21" ht="15.75">
      <c r="A46" s="153" t="s">
        <v>727</v>
      </c>
      <c r="B46" s="151">
        <v>208.4</v>
      </c>
      <c r="C46" s="151">
        <v>286</v>
      </c>
      <c r="D46" s="149">
        <v>345.7</v>
      </c>
      <c r="E46" s="150">
        <v>379.1</v>
      </c>
      <c r="F46" s="151">
        <v>266.7</v>
      </c>
      <c r="G46" s="152">
        <v>299.263</v>
      </c>
      <c r="H46" s="152">
        <v>344.885</v>
      </c>
      <c r="I46" s="154">
        <v>429.009</v>
      </c>
      <c r="J46" s="126"/>
      <c r="K46" s="152">
        <v>361.856</v>
      </c>
      <c r="L46" s="154">
        <v>484.618</v>
      </c>
      <c r="M46" s="152">
        <v>329.183</v>
      </c>
      <c r="N46" s="151">
        <v>505.515</v>
      </c>
      <c r="O46" s="126"/>
      <c r="P46" s="154">
        <v>873.067</v>
      </c>
      <c r="Q46" s="154">
        <v>364.794</v>
      </c>
      <c r="R46" s="152">
        <v>863.991</v>
      </c>
      <c r="S46" s="152">
        <v>441.847</v>
      </c>
      <c r="T46" s="126"/>
      <c r="U46" s="154">
        <v>404.094</v>
      </c>
    </row>
    <row r="47" spans="1:21" ht="18">
      <c r="A47" s="159" t="s">
        <v>797</v>
      </c>
      <c r="B47" s="160">
        <v>10.504939626783754</v>
      </c>
      <c r="C47" s="160">
        <v>10.322058038098628</v>
      </c>
      <c r="D47" s="161">
        <v>10.9</v>
      </c>
      <c r="E47" s="162">
        <v>12.2</v>
      </c>
      <c r="F47" s="160">
        <v>13.8</v>
      </c>
      <c r="G47" s="163">
        <v>15.70729891050808</v>
      </c>
      <c r="H47" s="163">
        <v>18.658720759921746</v>
      </c>
      <c r="I47" s="163">
        <v>17.981167553417805</v>
      </c>
      <c r="J47" s="133"/>
      <c r="K47" s="163">
        <v>18.950165226178925</v>
      </c>
      <c r="L47" s="163">
        <v>17.063</v>
      </c>
      <c r="M47" s="163">
        <v>18.303542607582003</v>
      </c>
      <c r="N47" s="160">
        <v>16.791</v>
      </c>
      <c r="O47" s="133"/>
      <c r="P47" s="163">
        <v>13.70913246366144</v>
      </c>
      <c r="Q47" s="163">
        <v>20.05234311854491</v>
      </c>
      <c r="R47" s="163">
        <v>13.658757517982043</v>
      </c>
      <c r="S47" s="163">
        <v>20.49404108766575</v>
      </c>
      <c r="T47" s="133"/>
      <c r="U47" s="163">
        <v>20.554869588718187</v>
      </c>
    </row>
    <row r="48" spans="1:21" ht="15.75">
      <c r="A48" s="164" t="s">
        <v>728</v>
      </c>
      <c r="B48" s="165"/>
      <c r="C48" s="166"/>
      <c r="D48" s="167"/>
      <c r="E48" s="167"/>
      <c r="F48" s="167"/>
      <c r="G48" s="167"/>
      <c r="H48" s="126"/>
      <c r="I48" s="126"/>
      <c r="J48" s="126"/>
      <c r="K48" s="126"/>
      <c r="L48" s="126"/>
      <c r="M48" s="126"/>
      <c r="N48" s="126"/>
      <c r="O48" s="126"/>
      <c r="P48" s="126"/>
      <c r="Q48" s="126"/>
      <c r="R48" s="126"/>
      <c r="S48" s="130"/>
      <c r="T48" s="126"/>
      <c r="U48" s="126"/>
    </row>
    <row r="49" spans="1:21" ht="15.75">
      <c r="A49" s="153" t="s">
        <v>788</v>
      </c>
      <c r="B49" s="153"/>
      <c r="C49" s="166"/>
      <c r="D49" s="167"/>
      <c r="E49" s="167"/>
      <c r="F49" s="167"/>
      <c r="G49" s="167"/>
      <c r="H49" s="126"/>
      <c r="I49" s="126"/>
      <c r="J49" s="126"/>
      <c r="K49" s="126"/>
      <c r="L49" s="126"/>
      <c r="M49" s="126"/>
      <c r="N49" s="126"/>
      <c r="O49" s="126"/>
      <c r="P49" s="126"/>
      <c r="Q49" s="126"/>
      <c r="R49" s="126"/>
      <c r="S49" s="126"/>
      <c r="T49" s="126"/>
      <c r="U49" s="126"/>
    </row>
    <row r="50" spans="1:21" ht="15.75">
      <c r="A50" s="153" t="s">
        <v>789</v>
      </c>
      <c r="B50" s="153"/>
      <c r="C50" s="166"/>
      <c r="D50" s="167"/>
      <c r="E50" s="167"/>
      <c r="F50" s="167"/>
      <c r="G50" s="167"/>
      <c r="H50" s="126"/>
      <c r="I50" s="126"/>
      <c r="J50" s="126"/>
      <c r="K50" s="126"/>
      <c r="L50" s="126"/>
      <c r="M50" s="126"/>
      <c r="N50" s="126"/>
      <c r="O50" s="126"/>
      <c r="P50" s="126"/>
      <c r="Q50" s="126"/>
      <c r="R50" s="126"/>
      <c r="S50" s="126"/>
      <c r="T50" s="126"/>
      <c r="U50" s="126"/>
    </row>
    <row r="51" spans="1:21" ht="15.75">
      <c r="A51" s="153" t="s">
        <v>790</v>
      </c>
      <c r="B51" s="153"/>
      <c r="C51" s="168"/>
      <c r="D51" s="167"/>
      <c r="E51" s="167"/>
      <c r="F51" s="167"/>
      <c r="G51" s="167"/>
      <c r="H51" s="126"/>
      <c r="I51" s="126"/>
      <c r="J51" s="126"/>
      <c r="K51" s="126"/>
      <c r="L51" s="126"/>
      <c r="M51" s="126"/>
      <c r="N51" s="126"/>
      <c r="O51" s="126"/>
      <c r="P51" s="126"/>
      <c r="Q51" s="126"/>
      <c r="R51" s="126"/>
      <c r="S51" s="126"/>
      <c r="T51" s="126"/>
      <c r="U51" s="126"/>
    </row>
    <row r="52" spans="1:21" ht="15.75">
      <c r="A52" s="153" t="s">
        <v>732</v>
      </c>
      <c r="B52" s="153"/>
      <c r="C52" s="168"/>
      <c r="D52" s="167"/>
      <c r="E52" s="167"/>
      <c r="F52" s="167"/>
      <c r="G52" s="167"/>
      <c r="H52" s="126"/>
      <c r="I52" s="126"/>
      <c r="J52" s="126"/>
      <c r="K52" s="126"/>
      <c r="L52" s="126"/>
      <c r="M52" s="126"/>
      <c r="N52" s="126"/>
      <c r="O52" s="126"/>
      <c r="P52" s="126"/>
      <c r="Q52" s="126"/>
      <c r="R52" s="126"/>
      <c r="S52" s="126"/>
      <c r="T52" s="126"/>
      <c r="U52" s="126"/>
    </row>
    <row r="53" spans="1:21" ht="15.75">
      <c r="A53" s="153" t="s">
        <v>791</v>
      </c>
      <c r="B53" s="153"/>
      <c r="C53" s="169"/>
      <c r="D53" s="167"/>
      <c r="E53" s="167"/>
      <c r="F53" s="167"/>
      <c r="G53" s="167"/>
      <c r="H53" s="126"/>
      <c r="I53" s="126"/>
      <c r="J53" s="126"/>
      <c r="K53" s="126"/>
      <c r="L53" s="126"/>
      <c r="M53" s="126"/>
      <c r="N53" s="126"/>
      <c r="O53" s="126"/>
      <c r="P53" s="126"/>
      <c r="Q53" s="126"/>
      <c r="R53" s="126"/>
      <c r="S53" s="126"/>
      <c r="T53" s="126"/>
      <c r="U53" s="126"/>
    </row>
    <row r="54" spans="1:21" ht="15.75">
      <c r="A54" s="153" t="s">
        <v>792</v>
      </c>
      <c r="B54" s="153"/>
      <c r="C54" s="169"/>
      <c r="D54" s="167"/>
      <c r="E54" s="167"/>
      <c r="F54" s="167"/>
      <c r="G54" s="167"/>
      <c r="H54" s="126"/>
      <c r="I54" s="126"/>
      <c r="J54" s="126"/>
      <c r="K54" s="126"/>
      <c r="L54" s="126"/>
      <c r="M54" s="126"/>
      <c r="N54" s="126"/>
      <c r="O54" s="126"/>
      <c r="P54" s="126"/>
      <c r="Q54" s="126"/>
      <c r="R54" s="126"/>
      <c r="S54" s="126"/>
      <c r="T54" s="126"/>
      <c r="U54" s="126"/>
    </row>
    <row r="55" spans="1:21" ht="15.75">
      <c r="A55" s="153" t="s">
        <v>793</v>
      </c>
      <c r="B55" s="153"/>
      <c r="C55" s="169"/>
      <c r="D55" s="167"/>
      <c r="E55" s="167"/>
      <c r="F55" s="167"/>
      <c r="G55" s="167"/>
      <c r="H55" s="126"/>
      <c r="I55" s="126"/>
      <c r="J55" s="126"/>
      <c r="K55" s="126"/>
      <c r="L55" s="126"/>
      <c r="M55" s="126"/>
      <c r="N55" s="126"/>
      <c r="O55" s="126"/>
      <c r="P55" s="126"/>
      <c r="Q55" s="126"/>
      <c r="R55" s="126"/>
      <c r="S55" s="126"/>
      <c r="T55" s="126"/>
      <c r="U55" s="126"/>
    </row>
  </sheetData>
  <printOptions/>
  <pageMargins left="0.75" right="0.75" top="1" bottom="1" header="0.5" footer="0.5"/>
  <pageSetup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dimension ref="A1:U52"/>
  <sheetViews>
    <sheetView workbookViewId="0" topLeftCell="A1">
      <selection activeCell="A1" sqref="A1"/>
    </sheetView>
  </sheetViews>
  <sheetFormatPr defaultColWidth="9.140625" defaultRowHeight="12.75"/>
  <cols>
    <col min="1" max="1" width="55.00390625" style="0" customWidth="1"/>
    <col min="10" max="10" width="3.421875" style="0" customWidth="1"/>
    <col min="15" max="15" width="3.421875" style="0" customWidth="1"/>
    <col min="20" max="20" width="3.28125" style="0" customWidth="1"/>
  </cols>
  <sheetData>
    <row r="1" spans="1:21" ht="20.25">
      <c r="A1" s="170" t="s">
        <v>798</v>
      </c>
      <c r="B1" s="171"/>
      <c r="C1" s="171"/>
      <c r="D1" s="171"/>
      <c r="E1" s="171"/>
      <c r="F1" s="171"/>
      <c r="G1" s="171"/>
      <c r="H1" s="171"/>
      <c r="I1" s="126"/>
      <c r="J1" s="126"/>
      <c r="K1" s="126"/>
      <c r="L1" s="126"/>
      <c r="M1" s="126"/>
      <c r="N1" s="126"/>
      <c r="O1" s="126"/>
      <c r="P1" s="126"/>
      <c r="Q1" s="126"/>
      <c r="R1" s="126"/>
      <c r="S1" s="126"/>
      <c r="T1" s="126"/>
      <c r="U1" s="126"/>
    </row>
    <row r="2" spans="1:21" ht="15.75">
      <c r="A2" s="171"/>
      <c r="B2" s="172"/>
      <c r="C2" s="172"/>
      <c r="D2" s="172"/>
      <c r="E2" s="171"/>
      <c r="F2" s="171"/>
      <c r="G2" s="171"/>
      <c r="H2" s="171"/>
      <c r="I2" s="126"/>
      <c r="J2" s="126"/>
      <c r="K2" s="126"/>
      <c r="L2" s="126"/>
      <c r="M2" s="126"/>
      <c r="N2" s="126"/>
      <c r="O2" s="126"/>
      <c r="P2" s="126"/>
      <c r="Q2" s="126"/>
      <c r="R2" s="126"/>
      <c r="S2" s="126"/>
      <c r="T2" s="126"/>
      <c r="U2" s="126"/>
    </row>
    <row r="3" spans="1:21" ht="20.25">
      <c r="A3" s="170" t="s">
        <v>799</v>
      </c>
      <c r="B3" s="173"/>
      <c r="C3" s="173"/>
      <c r="D3" s="173"/>
      <c r="E3" s="174"/>
      <c r="F3" s="174"/>
      <c r="G3" s="173"/>
      <c r="H3" s="174"/>
      <c r="I3" s="174"/>
      <c r="J3" s="133"/>
      <c r="K3" s="133"/>
      <c r="L3" s="133"/>
      <c r="M3" s="133"/>
      <c r="N3" s="133"/>
      <c r="O3" s="133"/>
      <c r="P3" s="133"/>
      <c r="Q3" s="133"/>
      <c r="R3" s="126"/>
      <c r="S3" s="130"/>
      <c r="T3" s="133"/>
      <c r="U3" s="126"/>
    </row>
    <row r="4" spans="1:21" ht="20.25">
      <c r="A4" s="175"/>
      <c r="B4" s="176"/>
      <c r="C4" s="176"/>
      <c r="D4" s="176"/>
      <c r="E4" s="176"/>
      <c r="F4" s="176"/>
      <c r="G4" s="177"/>
      <c r="H4" s="178"/>
      <c r="I4" s="126"/>
      <c r="J4" s="126"/>
      <c r="K4" s="179"/>
      <c r="L4" s="138"/>
      <c r="M4" s="180">
        <v>2004</v>
      </c>
      <c r="N4" s="138"/>
      <c r="O4" s="126"/>
      <c r="P4" s="181"/>
      <c r="Q4" s="180">
        <v>2005</v>
      </c>
      <c r="R4" s="138"/>
      <c r="S4" s="138"/>
      <c r="T4" s="126"/>
      <c r="U4" s="180">
        <v>2006</v>
      </c>
    </row>
    <row r="5" spans="1:21" ht="20.25">
      <c r="A5" s="182"/>
      <c r="B5" s="183">
        <v>1996</v>
      </c>
      <c r="C5" s="183">
        <v>1997</v>
      </c>
      <c r="D5" s="183">
        <v>1998</v>
      </c>
      <c r="E5" s="183">
        <v>1999</v>
      </c>
      <c r="F5" s="183">
        <v>2000</v>
      </c>
      <c r="G5" s="183">
        <v>2001</v>
      </c>
      <c r="H5" s="183">
        <v>2002</v>
      </c>
      <c r="I5" s="184">
        <v>2003</v>
      </c>
      <c r="J5" s="133"/>
      <c r="K5" s="185" t="s">
        <v>593</v>
      </c>
      <c r="L5" s="186" t="s">
        <v>596</v>
      </c>
      <c r="M5" s="185" t="s">
        <v>599</v>
      </c>
      <c r="N5" s="185" t="s">
        <v>590</v>
      </c>
      <c r="O5" s="133"/>
      <c r="P5" s="185" t="s">
        <v>593</v>
      </c>
      <c r="Q5" s="186" t="s">
        <v>596</v>
      </c>
      <c r="R5" s="185" t="s">
        <v>599</v>
      </c>
      <c r="S5" s="185" t="s">
        <v>590</v>
      </c>
      <c r="T5" s="133"/>
      <c r="U5" s="185" t="s">
        <v>593</v>
      </c>
    </row>
    <row r="6" spans="1:21" ht="15.75">
      <c r="A6" s="146" t="s">
        <v>697</v>
      </c>
      <c r="B6" s="157">
        <v>45.2</v>
      </c>
      <c r="C6" s="157">
        <v>19.8</v>
      </c>
      <c r="D6" s="153">
        <v>24.3</v>
      </c>
      <c r="E6" s="157">
        <v>8.324287285644736</v>
      </c>
      <c r="F6" s="153">
        <v>16.80943645606873</v>
      </c>
      <c r="G6" s="157">
        <v>22.678891970232897</v>
      </c>
      <c r="H6" s="157">
        <v>-27.645639302583568</v>
      </c>
      <c r="I6" s="187">
        <v>-19.532757086197137</v>
      </c>
      <c r="J6" s="126"/>
      <c r="K6" s="157">
        <v>-6.660822067974221</v>
      </c>
      <c r="L6" s="157">
        <v>-9.547063942175432</v>
      </c>
      <c r="M6" s="157">
        <v>0.516512693117389</v>
      </c>
      <c r="N6" s="153">
        <v>1.088065722168825</v>
      </c>
      <c r="O6" s="126"/>
      <c r="P6" s="187">
        <v>8.468477470018469</v>
      </c>
      <c r="Q6" s="187">
        <v>29.222824713674182</v>
      </c>
      <c r="R6" s="187">
        <v>30.28285964402825</v>
      </c>
      <c r="S6" s="187">
        <v>41.10330391827523</v>
      </c>
      <c r="T6" s="126"/>
      <c r="U6" s="157">
        <v>26.293509902335266</v>
      </c>
    </row>
    <row r="7" spans="1:21" ht="15.75">
      <c r="A7" s="153" t="s">
        <v>800</v>
      </c>
      <c r="B7" s="157">
        <v>45.2</v>
      </c>
      <c r="C7" s="157">
        <v>19.4</v>
      </c>
      <c r="D7" s="153">
        <v>24.4</v>
      </c>
      <c r="E7" s="157">
        <v>8.235454353210207</v>
      </c>
      <c r="F7" s="153">
        <v>16.93070356118658</v>
      </c>
      <c r="G7" s="157">
        <v>22.939060619362508</v>
      </c>
      <c r="H7" s="157">
        <v>-27.494982038519485</v>
      </c>
      <c r="I7" s="188">
        <v>-19.0425073730916</v>
      </c>
      <c r="J7" s="126"/>
      <c r="K7" s="157">
        <v>-6.753794690486004</v>
      </c>
      <c r="L7" s="157">
        <v>-9.61306489225396</v>
      </c>
      <c r="M7" s="157">
        <v>0.4785983508044953</v>
      </c>
      <c r="N7" s="153">
        <v>0.7254306233775224</v>
      </c>
      <c r="O7" s="126"/>
      <c r="P7" s="188">
        <v>8.60174314898178</v>
      </c>
      <c r="Q7" s="188">
        <v>30.34699602267911</v>
      </c>
      <c r="R7" s="188">
        <v>34.668439048791264</v>
      </c>
      <c r="S7" s="188">
        <v>45.805731881206704</v>
      </c>
      <c r="T7" s="126"/>
      <c r="U7" s="157">
        <v>31.460623935008584</v>
      </c>
    </row>
    <row r="8" spans="1:21" ht="15.75">
      <c r="A8" s="153" t="s">
        <v>801</v>
      </c>
      <c r="B8" s="157">
        <v>44</v>
      </c>
      <c r="C8" s="157">
        <v>18</v>
      </c>
      <c r="D8" s="153">
        <v>22.5</v>
      </c>
      <c r="E8" s="157">
        <v>8.936621685909964</v>
      </c>
      <c r="F8" s="153">
        <v>17.426340361080392</v>
      </c>
      <c r="G8" s="157">
        <v>21.551915277949963</v>
      </c>
      <c r="H8" s="157">
        <v>-27.331492185718275</v>
      </c>
      <c r="I8" s="188">
        <v>-20.748916515818223</v>
      </c>
      <c r="J8" s="126"/>
      <c r="K8" s="157">
        <v>-7.354871740411833</v>
      </c>
      <c r="L8" s="157">
        <v>-11.675729619496702</v>
      </c>
      <c r="M8" s="157">
        <v>-0.3976584371093712</v>
      </c>
      <c r="N8" s="153">
        <v>2.0374608545079473</v>
      </c>
      <c r="O8" s="126"/>
      <c r="P8" s="188">
        <v>8.687251163130043</v>
      </c>
      <c r="Q8" s="188">
        <v>32.7221087581845</v>
      </c>
      <c r="R8" s="188">
        <v>32.30410157699397</v>
      </c>
      <c r="S8" s="188">
        <v>43.017033978445234</v>
      </c>
      <c r="T8" s="126"/>
      <c r="U8" s="157">
        <v>33.14593533093328</v>
      </c>
    </row>
    <row r="9" spans="1:21" ht="15.75">
      <c r="A9" s="153" t="s">
        <v>802</v>
      </c>
      <c r="B9" s="157">
        <v>18.8</v>
      </c>
      <c r="C9" s="157">
        <v>8.215297450424947</v>
      </c>
      <c r="D9" s="153">
        <v>34.3</v>
      </c>
      <c r="E9" s="157">
        <v>-12.231968810916177</v>
      </c>
      <c r="F9" s="153">
        <v>17.212659633536926</v>
      </c>
      <c r="G9" s="157">
        <v>31.42302226432972</v>
      </c>
      <c r="H9" s="157">
        <v>-12.828925798568317</v>
      </c>
      <c r="I9" s="188">
        <v>-9.358250209088816</v>
      </c>
      <c r="J9" s="126"/>
      <c r="K9" s="157">
        <v>0.0955799671308726</v>
      </c>
      <c r="L9" s="157">
        <v>1.9690806973440131</v>
      </c>
      <c r="M9" s="157">
        <v>5.274826459505722</v>
      </c>
      <c r="N9" s="153">
        <v>3.246658455362433</v>
      </c>
      <c r="O9" s="126"/>
      <c r="P9" s="188">
        <v>3.3736459832095402</v>
      </c>
      <c r="Q9" s="188">
        <v>22.028976700579875</v>
      </c>
      <c r="R9" s="188">
        <v>18.12978040454475</v>
      </c>
      <c r="S9" s="188">
        <v>24.215290707692834</v>
      </c>
      <c r="T9" s="126"/>
      <c r="U9" s="157">
        <v>18.780762720011364</v>
      </c>
    </row>
    <row r="10" spans="1:21" ht="15.75">
      <c r="A10" s="153" t="s">
        <v>803</v>
      </c>
      <c r="B10" s="153">
        <v>15.147928994082838</v>
      </c>
      <c r="C10" s="153">
        <v>-7.194244604316546</v>
      </c>
      <c r="D10" s="153">
        <v>91.6</v>
      </c>
      <c r="E10" s="157">
        <v>-16.994219653179194</v>
      </c>
      <c r="F10" s="153">
        <v>-13.64902506963788</v>
      </c>
      <c r="G10" s="157">
        <v>57.17741935483871</v>
      </c>
      <c r="H10" s="157">
        <v>-9.940125192406372</v>
      </c>
      <c r="I10" s="188">
        <v>12.446143235100832</v>
      </c>
      <c r="J10" s="126"/>
      <c r="K10" s="157">
        <v>4.671910341558827</v>
      </c>
      <c r="L10" s="157">
        <v>-9.099422323931709</v>
      </c>
      <c r="M10" s="157">
        <v>-17.660698935571844</v>
      </c>
      <c r="N10" s="153">
        <v>-32.06568274282703</v>
      </c>
      <c r="O10" s="126"/>
      <c r="P10" s="188">
        <v>-21.730557593543658</v>
      </c>
      <c r="Q10" s="188">
        <v>-6.62610263344279</v>
      </c>
      <c r="R10" s="188">
        <v>-25.399702271628804</v>
      </c>
      <c r="S10" s="188">
        <v>-56.593372811073664</v>
      </c>
      <c r="T10" s="126"/>
      <c r="U10" s="157">
        <v>-59.00710205635947</v>
      </c>
    </row>
    <row r="11" spans="1:21" ht="18">
      <c r="A11" s="153" t="s">
        <v>817</v>
      </c>
      <c r="B11" s="157">
        <v>44.4</v>
      </c>
      <c r="C11" s="157">
        <v>18.2</v>
      </c>
      <c r="D11" s="153">
        <v>22.1</v>
      </c>
      <c r="E11" s="157">
        <v>9.275254624220999</v>
      </c>
      <c r="F11" s="153">
        <v>17.58410857875956</v>
      </c>
      <c r="G11" s="157">
        <v>21.35810595288134</v>
      </c>
      <c r="H11" s="157">
        <v>-27.5135884132572</v>
      </c>
      <c r="I11" s="188">
        <v>-21.03972146199026</v>
      </c>
      <c r="J11" s="126"/>
      <c r="K11" s="157">
        <v>-7.493673045011871</v>
      </c>
      <c r="L11" s="157">
        <v>-11.806745551497674</v>
      </c>
      <c r="M11" s="157">
        <v>-0.3184017825003812</v>
      </c>
      <c r="N11" s="153">
        <v>2.3149657422013776</v>
      </c>
      <c r="O11" s="126"/>
      <c r="P11" s="188">
        <v>8.95038806118435</v>
      </c>
      <c r="Q11" s="188">
        <v>33.083671158530926</v>
      </c>
      <c r="R11" s="188">
        <v>32.79666035517052</v>
      </c>
      <c r="S11" s="188">
        <v>43.75577825285667</v>
      </c>
      <c r="T11" s="126"/>
      <c r="U11" s="157">
        <v>33.73787596767239</v>
      </c>
    </row>
    <row r="12" spans="1:21" ht="15.75">
      <c r="A12" s="153" t="s">
        <v>804</v>
      </c>
      <c r="B12" s="153">
        <v>131.00458949515553</v>
      </c>
      <c r="C12" s="153">
        <v>77.63796909492274</v>
      </c>
      <c r="D12" s="153">
        <v>75.8</v>
      </c>
      <c r="E12" s="157">
        <v>-4.891496430338591</v>
      </c>
      <c r="F12" s="153">
        <v>6.302489780750648</v>
      </c>
      <c r="G12" s="157">
        <v>55.79703558693979</v>
      </c>
      <c r="H12" s="157">
        <v>-30.51641001361985</v>
      </c>
      <c r="I12" s="188">
        <v>13.938856122783774</v>
      </c>
      <c r="J12" s="126"/>
      <c r="K12" s="157">
        <v>2.6619798867010207</v>
      </c>
      <c r="L12" s="157">
        <v>27.750903641451004</v>
      </c>
      <c r="M12" s="157">
        <v>15.954833157514841</v>
      </c>
      <c r="N12" s="153">
        <v>-16.913109280851614</v>
      </c>
      <c r="O12" s="126"/>
      <c r="P12" s="188">
        <v>7.392967568033672</v>
      </c>
      <c r="Q12" s="188">
        <v>0.6012639481700262</v>
      </c>
      <c r="R12" s="188">
        <v>70.53783584814188</v>
      </c>
      <c r="S12" s="188">
        <v>91.84701260886588</v>
      </c>
      <c r="T12" s="126"/>
      <c r="U12" s="157">
        <v>7.349260084390479</v>
      </c>
    </row>
    <row r="13" spans="1:21" ht="15.75">
      <c r="A13" s="153" t="s">
        <v>778</v>
      </c>
      <c r="B13" s="153">
        <v>53.2861476238625</v>
      </c>
      <c r="C13" s="153">
        <v>-20.580474934036932</v>
      </c>
      <c r="D13" s="153">
        <v>42.5</v>
      </c>
      <c r="E13" s="157">
        <v>-6.118881118881119</v>
      </c>
      <c r="F13" s="153">
        <v>39.54065797641218</v>
      </c>
      <c r="G13" s="157">
        <v>63.54492882562277</v>
      </c>
      <c r="H13" s="157">
        <v>-9.856683956708709</v>
      </c>
      <c r="I13" s="188">
        <v>27.02716566438651</v>
      </c>
      <c r="J13" s="126"/>
      <c r="K13" s="157">
        <v>-13.692954718595754</v>
      </c>
      <c r="L13" s="157">
        <v>-14.209106073986844</v>
      </c>
      <c r="M13" s="157">
        <v>-2.1471270614300986</v>
      </c>
      <c r="N13" s="153">
        <v>-20.861462010252215</v>
      </c>
      <c r="O13" s="126"/>
      <c r="P13" s="188">
        <v>19.358661217382885</v>
      </c>
      <c r="Q13" s="188">
        <v>112.88380924058809</v>
      </c>
      <c r="R13" s="188">
        <v>346.65550589278183</v>
      </c>
      <c r="S13" s="188">
        <v>403.37016259503724</v>
      </c>
      <c r="T13" s="126"/>
      <c r="U13" s="157">
        <v>410.48504741064926</v>
      </c>
    </row>
    <row r="14" spans="1:21" ht="15.75">
      <c r="A14" s="153" t="s">
        <v>704</v>
      </c>
      <c r="B14" s="153">
        <v>15.259740259740257</v>
      </c>
      <c r="C14" s="153">
        <v>14.929577464788723</v>
      </c>
      <c r="D14" s="153">
        <v>25.5</v>
      </c>
      <c r="E14" s="157">
        <v>-26.5625</v>
      </c>
      <c r="F14" s="153">
        <v>132.9787234042553</v>
      </c>
      <c r="G14" s="157">
        <v>152.7614155251142</v>
      </c>
      <c r="H14" s="157">
        <v>-21.706809262077787</v>
      </c>
      <c r="I14" s="188">
        <v>22.437642769791637</v>
      </c>
      <c r="J14" s="126"/>
      <c r="K14" s="157">
        <v>3.658975774891361</v>
      </c>
      <c r="L14" s="157">
        <v>-4.157868789939259</v>
      </c>
      <c r="M14" s="157">
        <v>10.684801810435411</v>
      </c>
      <c r="N14" s="153">
        <v>-5.229136926215408</v>
      </c>
      <c r="O14" s="126"/>
      <c r="P14" s="188">
        <v>-3.6817602779386256</v>
      </c>
      <c r="Q14" s="188">
        <v>5.114182284033884</v>
      </c>
      <c r="R14" s="188">
        <v>8.466770286763404</v>
      </c>
      <c r="S14" s="188">
        <v>30.90567425952256</v>
      </c>
      <c r="T14" s="126"/>
      <c r="U14" s="157">
        <v>114.7470025537809</v>
      </c>
    </row>
    <row r="15" spans="1:21" ht="15.75">
      <c r="A15" s="153" t="s">
        <v>705</v>
      </c>
      <c r="B15" s="153">
        <v>70.48458149779736</v>
      </c>
      <c r="C15" s="153">
        <v>-31.438415159345396</v>
      </c>
      <c r="D15" s="153">
        <v>51.1</v>
      </c>
      <c r="E15" s="157">
        <v>2.6600166251039092</v>
      </c>
      <c r="F15" s="153">
        <v>11.093117408906874</v>
      </c>
      <c r="G15" s="157">
        <v>6.5816326530612255</v>
      </c>
      <c r="H15" s="157">
        <v>8.086575942009176</v>
      </c>
      <c r="I15" s="188">
        <v>32.0609914270349</v>
      </c>
      <c r="J15" s="126"/>
      <c r="K15" s="157">
        <v>-34.3378828476265</v>
      </c>
      <c r="L15" s="157">
        <v>-25.428550662942694</v>
      </c>
      <c r="M15" s="157">
        <v>-12.755457556580089</v>
      </c>
      <c r="N15" s="153">
        <v>-36.75770975762832</v>
      </c>
      <c r="O15" s="126"/>
      <c r="P15" s="188">
        <v>62.63475242097568</v>
      </c>
      <c r="Q15" s="188">
        <v>267.4918548634123</v>
      </c>
      <c r="R15" s="188">
        <v>701.3577680525163</v>
      </c>
      <c r="S15" s="188">
        <v>970.9450399606075</v>
      </c>
      <c r="T15" s="126"/>
      <c r="U15" s="157">
        <v>739.4578458279167</v>
      </c>
    </row>
    <row r="16" spans="1:21" ht="15.75">
      <c r="A16" s="153"/>
      <c r="B16" s="153"/>
      <c r="C16" s="153"/>
      <c r="D16" s="153"/>
      <c r="E16" s="157"/>
      <c r="F16" s="153"/>
      <c r="G16" s="157"/>
      <c r="H16" s="157"/>
      <c r="I16" s="188"/>
      <c r="J16" s="126"/>
      <c r="K16" s="157"/>
      <c r="L16" s="157"/>
      <c r="M16" s="157"/>
      <c r="N16" s="153"/>
      <c r="O16" s="126"/>
      <c r="P16" s="188"/>
      <c r="Q16" s="188"/>
      <c r="R16" s="188"/>
      <c r="S16" s="188"/>
      <c r="T16" s="126"/>
      <c r="U16" s="157"/>
    </row>
    <row r="17" spans="1:21" ht="15.75">
      <c r="A17" s="131" t="s">
        <v>706</v>
      </c>
      <c r="B17" s="153">
        <v>15.843316313658406</v>
      </c>
      <c r="C17" s="153">
        <v>147.90647572114156</v>
      </c>
      <c r="D17" s="157">
        <v>18.660740740740746</v>
      </c>
      <c r="E17" s="157">
        <v>-1.5269176987614885</v>
      </c>
      <c r="F17" s="157">
        <v>22.93370354874291</v>
      </c>
      <c r="G17" s="157">
        <v>15.918343878756005</v>
      </c>
      <c r="H17" s="157">
        <v>-55.61431094646334</v>
      </c>
      <c r="I17" s="188">
        <v>-66.03880944624638</v>
      </c>
      <c r="J17" s="126"/>
      <c r="K17" s="157">
        <v>-42.19296203163195</v>
      </c>
      <c r="L17" s="157">
        <v>-64.70835517244834</v>
      </c>
      <c r="M17" s="157">
        <v>-39.96455934290014</v>
      </c>
      <c r="N17" s="153">
        <v>-58.940905693051704</v>
      </c>
      <c r="O17" s="126"/>
      <c r="P17" s="188">
        <v>-49.80922943504068</v>
      </c>
      <c r="Q17" s="188">
        <v>-10.703131444381492</v>
      </c>
      <c r="R17" s="188">
        <v>45.519749811199404</v>
      </c>
      <c r="S17" s="188">
        <v>180.67425865403771</v>
      </c>
      <c r="T17" s="126"/>
      <c r="U17" s="157">
        <v>100.22086792546155</v>
      </c>
    </row>
    <row r="18" spans="1:21" ht="15.75">
      <c r="A18" s="153" t="s">
        <v>707</v>
      </c>
      <c r="B18" s="153">
        <v>11.813190630445057</v>
      </c>
      <c r="C18" s="153">
        <v>112.6034981212034</v>
      </c>
      <c r="D18" s="157">
        <v>23.199719436795338</v>
      </c>
      <c r="E18" s="157">
        <v>5.170323356071226</v>
      </c>
      <c r="F18" s="157">
        <v>21.914629133960897</v>
      </c>
      <c r="G18" s="157">
        <v>14.873932581497934</v>
      </c>
      <c r="H18" s="157">
        <v>-40.56968583031006</v>
      </c>
      <c r="I18" s="188">
        <v>-35.69797924896963</v>
      </c>
      <c r="J18" s="126"/>
      <c r="K18" s="157">
        <v>-18.192236346591994</v>
      </c>
      <c r="L18" s="157">
        <v>-27.472413737752717</v>
      </c>
      <c r="M18" s="157">
        <v>-6.422697603522915</v>
      </c>
      <c r="N18" s="153">
        <v>-7.741456027257543</v>
      </c>
      <c r="O18" s="126"/>
      <c r="P18" s="188">
        <v>-10.824909801969591</v>
      </c>
      <c r="Q18" s="188">
        <v>6.692879782661172</v>
      </c>
      <c r="R18" s="188">
        <v>17.854478043754597</v>
      </c>
      <c r="S18" s="188">
        <v>31.891187903792424</v>
      </c>
      <c r="T18" s="126"/>
      <c r="U18" s="157">
        <v>30.58826026045327</v>
      </c>
    </row>
    <row r="19" spans="1:21" ht="18">
      <c r="A19" s="153" t="s">
        <v>818</v>
      </c>
      <c r="B19" s="153">
        <v>11.794422511440894</v>
      </c>
      <c r="C19" s="153">
        <v>112.58147845423849</v>
      </c>
      <c r="D19" s="157">
        <v>23.277227979947533</v>
      </c>
      <c r="E19" s="157">
        <v>5.169035303041473</v>
      </c>
      <c r="F19" s="157">
        <v>21.83516566076482</v>
      </c>
      <c r="G19" s="157">
        <v>14.865965056526209</v>
      </c>
      <c r="H19" s="157">
        <v>-40.57104006757633</v>
      </c>
      <c r="I19" s="188">
        <v>-35.696658698277155</v>
      </c>
      <c r="J19" s="126"/>
      <c r="K19" s="157">
        <v>-18.206565737935385</v>
      </c>
      <c r="L19" s="157">
        <v>-27.47449624923803</v>
      </c>
      <c r="M19" s="157">
        <v>-6.423329812021524</v>
      </c>
      <c r="N19" s="153">
        <v>-7.7431514691193915</v>
      </c>
      <c r="O19" s="126"/>
      <c r="P19" s="188">
        <v>-10.824900728960484</v>
      </c>
      <c r="Q19" s="188">
        <v>6.690890658438348</v>
      </c>
      <c r="R19" s="188">
        <v>17.854485557500468</v>
      </c>
      <c r="S19" s="188">
        <v>31.89321461824481</v>
      </c>
      <c r="T19" s="126"/>
      <c r="U19" s="157">
        <v>30.588640228662683</v>
      </c>
    </row>
    <row r="20" spans="1:21" ht="15.75">
      <c r="A20" s="153" t="s">
        <v>805</v>
      </c>
      <c r="B20" s="189" t="s">
        <v>608</v>
      </c>
      <c r="C20" s="189" t="s">
        <v>608</v>
      </c>
      <c r="D20" s="189" t="s">
        <v>608</v>
      </c>
      <c r="E20" s="189" t="s">
        <v>608</v>
      </c>
      <c r="F20" s="189" t="s">
        <v>608</v>
      </c>
      <c r="G20" s="189" t="s">
        <v>608</v>
      </c>
      <c r="H20" s="189" t="s">
        <v>608</v>
      </c>
      <c r="I20" s="189" t="s">
        <v>608</v>
      </c>
      <c r="J20" s="126"/>
      <c r="K20" s="189" t="s">
        <v>608</v>
      </c>
      <c r="L20" s="189" t="s">
        <v>608</v>
      </c>
      <c r="M20" s="189" t="s">
        <v>608</v>
      </c>
      <c r="N20" s="189" t="s">
        <v>608</v>
      </c>
      <c r="O20" s="126"/>
      <c r="P20" s="189" t="s">
        <v>608</v>
      </c>
      <c r="Q20" s="189" t="s">
        <v>608</v>
      </c>
      <c r="R20" s="190" t="s">
        <v>608</v>
      </c>
      <c r="S20" s="190" t="s">
        <v>608</v>
      </c>
      <c r="T20" s="190"/>
      <c r="U20" s="190" t="s">
        <v>608</v>
      </c>
    </row>
    <row r="21" spans="1:21" ht="15.75">
      <c r="A21" s="153" t="s">
        <v>709</v>
      </c>
      <c r="B21" s="153">
        <v>-42.30769230769231</v>
      </c>
      <c r="C21" s="153">
        <v>26.66666666666666</v>
      </c>
      <c r="D21" s="157">
        <v>663.1578947368421</v>
      </c>
      <c r="E21" s="157">
        <v>1.3793103448275814</v>
      </c>
      <c r="F21" s="157">
        <v>-84.35374149659863</v>
      </c>
      <c r="G21" s="157">
        <v>-69.3913043478261</v>
      </c>
      <c r="H21" s="189" t="s">
        <v>608</v>
      </c>
      <c r="I21" s="189" t="s">
        <v>608</v>
      </c>
      <c r="J21" s="126"/>
      <c r="K21" s="189" t="s">
        <v>608</v>
      </c>
      <c r="L21" s="157">
        <v>-55.586854460093896</v>
      </c>
      <c r="M21" s="157">
        <v>-100</v>
      </c>
      <c r="N21" s="153">
        <v>-82.04081632653062</v>
      </c>
      <c r="O21" s="126"/>
      <c r="P21" s="188">
        <v>-100</v>
      </c>
      <c r="Q21" s="188">
        <v>-36.99788583509513</v>
      </c>
      <c r="R21" s="190" t="s">
        <v>608</v>
      </c>
      <c r="S21" s="191">
        <v>488.63636363636374</v>
      </c>
      <c r="T21" s="126"/>
      <c r="U21" s="190" t="s">
        <v>608</v>
      </c>
    </row>
    <row r="22" spans="1:21" ht="15.75">
      <c r="A22" s="153" t="s">
        <v>753</v>
      </c>
      <c r="B22" s="153">
        <v>-25.55438225976769</v>
      </c>
      <c r="C22" s="153">
        <v>-12.907801418439718</v>
      </c>
      <c r="D22" s="157">
        <v>334.36482084690556</v>
      </c>
      <c r="E22" s="157">
        <v>97.82527184101988</v>
      </c>
      <c r="F22" s="157">
        <v>-13.172858225928733</v>
      </c>
      <c r="G22" s="157">
        <v>4.752674088626936</v>
      </c>
      <c r="H22" s="157">
        <v>-3.725993598292877</v>
      </c>
      <c r="I22" s="188">
        <v>-17.51935098443264</v>
      </c>
      <c r="J22" s="126"/>
      <c r="K22" s="157">
        <v>-10.517872809854556</v>
      </c>
      <c r="L22" s="157">
        <v>-7.081167175680863</v>
      </c>
      <c r="M22" s="157">
        <v>-11.071366329731614</v>
      </c>
      <c r="N22" s="153">
        <v>13.705144152797255</v>
      </c>
      <c r="O22" s="126"/>
      <c r="P22" s="188">
        <v>2.9926897933111976</v>
      </c>
      <c r="Q22" s="188">
        <v>3.1728386680696636</v>
      </c>
      <c r="R22" s="188">
        <v>-5.537727390756897</v>
      </c>
      <c r="S22" s="188">
        <v>-26.717488540844453</v>
      </c>
      <c r="T22" s="126"/>
      <c r="U22" s="157">
        <v>-27.05328065500801</v>
      </c>
    </row>
    <row r="23" spans="1:21" ht="15.75">
      <c r="A23" s="153" t="s">
        <v>754</v>
      </c>
      <c r="B23" s="153">
        <v>2.6520782541475834</v>
      </c>
      <c r="C23" s="153">
        <v>6.366216764177726</v>
      </c>
      <c r="D23" s="157">
        <v>46.16599498965254</v>
      </c>
      <c r="E23" s="157">
        <v>35.93651030217221</v>
      </c>
      <c r="F23" s="157">
        <v>22.58250191864927</v>
      </c>
      <c r="G23" s="157">
        <v>11.381995841066123</v>
      </c>
      <c r="H23" s="157">
        <v>23.772754182260687</v>
      </c>
      <c r="I23" s="188">
        <v>12.039809015855559</v>
      </c>
      <c r="J23" s="126"/>
      <c r="K23" s="157">
        <v>13.941938740151105</v>
      </c>
      <c r="L23" s="157">
        <v>14.4924386287314</v>
      </c>
      <c r="M23" s="157">
        <v>15.970724620166587</v>
      </c>
      <c r="N23" s="153">
        <v>16.19027434991778</v>
      </c>
      <c r="O23" s="126"/>
      <c r="P23" s="188">
        <v>15.34254613854405</v>
      </c>
      <c r="Q23" s="188">
        <v>13.0773136251566</v>
      </c>
      <c r="R23" s="188">
        <v>9.644050091086278</v>
      </c>
      <c r="S23" s="188">
        <v>9.264690968070056</v>
      </c>
      <c r="T23" s="126"/>
      <c r="U23" s="157">
        <v>12.463156106154015</v>
      </c>
    </row>
    <row r="24" spans="1:21" ht="15.75">
      <c r="A24" s="153"/>
      <c r="B24" s="153"/>
      <c r="C24" s="153"/>
      <c r="D24" s="157"/>
      <c r="E24" s="157"/>
      <c r="F24" s="157"/>
      <c r="G24" s="157"/>
      <c r="H24" s="157"/>
      <c r="I24" s="188"/>
      <c r="J24" s="126"/>
      <c r="K24" s="157"/>
      <c r="L24" s="157"/>
      <c r="M24" s="157"/>
      <c r="N24" s="153"/>
      <c r="O24" s="126"/>
      <c r="P24" s="188"/>
      <c r="Q24" s="188"/>
      <c r="R24" s="188"/>
      <c r="S24" s="188"/>
      <c r="T24" s="126"/>
      <c r="U24" s="157"/>
    </row>
    <row r="25" spans="1:21" ht="15.75">
      <c r="A25" s="131" t="s">
        <v>712</v>
      </c>
      <c r="B25" s="151">
        <v>71.65207787958114</v>
      </c>
      <c r="C25" s="151">
        <v>-64.19797214378478</v>
      </c>
      <c r="D25" s="157">
        <v>36.140969749409294</v>
      </c>
      <c r="E25" s="157">
        <v>14.40758757241683</v>
      </c>
      <c r="F25" s="157">
        <v>30.49377176676708</v>
      </c>
      <c r="G25" s="157">
        <v>35.91587965697913</v>
      </c>
      <c r="H25" s="157">
        <v>-28.12124014387083</v>
      </c>
      <c r="I25" s="188">
        <v>-26.62396696667032</v>
      </c>
      <c r="J25" s="126"/>
      <c r="K25" s="157">
        <v>-1.3563730533634912</v>
      </c>
      <c r="L25" s="157">
        <v>-8.636917656970496</v>
      </c>
      <c r="M25" s="157">
        <v>21.47147081722423</v>
      </c>
      <c r="N25" s="153">
        <v>8.766068999920586</v>
      </c>
      <c r="O25" s="126"/>
      <c r="P25" s="188">
        <v>32.80827120642846</v>
      </c>
      <c r="Q25" s="188">
        <v>144.76440940700826</v>
      </c>
      <c r="R25" s="188">
        <v>86.75039601284644</v>
      </c>
      <c r="S25" s="188">
        <v>106.45210780824041</v>
      </c>
      <c r="T25" s="126"/>
      <c r="U25" s="157">
        <v>64.41630880387085</v>
      </c>
    </row>
    <row r="26" spans="1:21" ht="15.75">
      <c r="A26" s="153" t="s">
        <v>713</v>
      </c>
      <c r="B26" s="153">
        <v>77.3967733114575</v>
      </c>
      <c r="C26" s="153">
        <v>-64.08576625458582</v>
      </c>
      <c r="D26" s="157">
        <v>61.788059573372244</v>
      </c>
      <c r="E26" s="157">
        <v>9.279745324313573</v>
      </c>
      <c r="F26" s="157">
        <v>26.150074041706112</v>
      </c>
      <c r="G26" s="157">
        <v>47.62703742903878</v>
      </c>
      <c r="H26" s="157">
        <v>-32.51725060969656</v>
      </c>
      <c r="I26" s="188">
        <v>-21.269473815618223</v>
      </c>
      <c r="J26" s="126"/>
      <c r="K26" s="157">
        <v>13.899990008991889</v>
      </c>
      <c r="L26" s="157">
        <v>8.587266963873862</v>
      </c>
      <c r="M26" s="157">
        <v>31.089277481132576</v>
      </c>
      <c r="N26" s="153">
        <v>8.468499059938914</v>
      </c>
      <c r="O26" s="126"/>
      <c r="P26" s="188">
        <v>9.938022933351997</v>
      </c>
      <c r="Q26" s="188">
        <v>101.1972266928101</v>
      </c>
      <c r="R26" s="188">
        <v>75.7747879146099</v>
      </c>
      <c r="S26" s="188">
        <v>95.4272754004901</v>
      </c>
      <c r="T26" s="126"/>
      <c r="U26" s="157">
        <v>59.57505979159872</v>
      </c>
    </row>
    <row r="27" spans="1:21" ht="15.75">
      <c r="A27" s="153" t="s">
        <v>806</v>
      </c>
      <c r="B27" s="153">
        <v>83.31776967798297</v>
      </c>
      <c r="C27" s="153">
        <v>-69.33745234652294</v>
      </c>
      <c r="D27" s="157">
        <v>71.57556270096462</v>
      </c>
      <c r="E27" s="157">
        <v>5.80022488755623</v>
      </c>
      <c r="F27" s="157">
        <v>28.530097717946433</v>
      </c>
      <c r="G27" s="157">
        <v>52.27732733077614</v>
      </c>
      <c r="H27" s="157">
        <v>-38.53653733548648</v>
      </c>
      <c r="I27" s="188">
        <v>-33.00442004504687</v>
      </c>
      <c r="J27" s="126"/>
      <c r="K27" s="157">
        <v>18.773466950062225</v>
      </c>
      <c r="L27" s="157">
        <v>5.659461402013697</v>
      </c>
      <c r="M27" s="157">
        <v>37.80122071180884</v>
      </c>
      <c r="N27" s="153">
        <v>10.82904389947999</v>
      </c>
      <c r="O27" s="126"/>
      <c r="P27" s="188">
        <v>6.40801944348207</v>
      </c>
      <c r="Q27" s="188">
        <v>132.6835856091767</v>
      </c>
      <c r="R27" s="188">
        <v>100.67216915114629</v>
      </c>
      <c r="S27" s="188">
        <v>136.92531566539188</v>
      </c>
      <c r="T27" s="126"/>
      <c r="U27" s="157">
        <v>77.84193206127263</v>
      </c>
    </row>
    <row r="28" spans="1:21" ht="15.75">
      <c r="A28" s="153" t="s">
        <v>807</v>
      </c>
      <c r="B28" s="153">
        <v>19.122442929143194</v>
      </c>
      <c r="C28" s="153">
        <v>15.455450472872068</v>
      </c>
      <c r="D28" s="157">
        <v>22.418624703599914</v>
      </c>
      <c r="E28" s="157">
        <v>28.91354111639374</v>
      </c>
      <c r="F28" s="157">
        <v>15.107225788826668</v>
      </c>
      <c r="G28" s="157">
        <v>23.619437522249903</v>
      </c>
      <c r="H28" s="157">
        <v>5.789826837956849</v>
      </c>
      <c r="I28" s="188">
        <v>22.120382267325798</v>
      </c>
      <c r="J28" s="126"/>
      <c r="K28" s="157">
        <v>1.0451481404172267</v>
      </c>
      <c r="L28" s="157">
        <v>16.804106860274427</v>
      </c>
      <c r="M28" s="157">
        <v>15.934789617456735</v>
      </c>
      <c r="N28" s="153">
        <v>3.680243120441954</v>
      </c>
      <c r="O28" s="126"/>
      <c r="P28" s="188">
        <v>20.882800164936693</v>
      </c>
      <c r="Q28" s="188">
        <v>21.262533062680706</v>
      </c>
      <c r="R28" s="188">
        <v>8.957945899646175</v>
      </c>
      <c r="S28" s="188">
        <v>5.446388579332295</v>
      </c>
      <c r="T28" s="126"/>
      <c r="U28" s="157">
        <v>9.720391397091396</v>
      </c>
    </row>
    <row r="29" spans="1:21" ht="18">
      <c r="A29" s="153" t="s">
        <v>819</v>
      </c>
      <c r="B29" s="153">
        <v>74.11017246624388</v>
      </c>
      <c r="C29" s="153">
        <v>-64.14905413124559</v>
      </c>
      <c r="D29" s="157">
        <v>47.341980955237304</v>
      </c>
      <c r="E29" s="157">
        <v>11.948501348531892</v>
      </c>
      <c r="F29" s="157">
        <v>28.46038456293467</v>
      </c>
      <c r="G29" s="157">
        <v>41.299551928963204</v>
      </c>
      <c r="H29" s="157">
        <v>-30.232601751728083</v>
      </c>
      <c r="I29" s="188">
        <v>-24.136470281682772</v>
      </c>
      <c r="J29" s="126"/>
      <c r="K29" s="157">
        <v>6.232545370511761</v>
      </c>
      <c r="L29" s="157">
        <v>-0.12447039087808418</v>
      </c>
      <c r="M29" s="157">
        <v>26.232222946768037</v>
      </c>
      <c r="N29" s="153">
        <v>8.622604876436032</v>
      </c>
      <c r="O29" s="126"/>
      <c r="P29" s="188">
        <v>20.610911068422208</v>
      </c>
      <c r="Q29" s="188">
        <v>121.35475259788339</v>
      </c>
      <c r="R29" s="188">
        <v>81.10850024160567</v>
      </c>
      <c r="S29" s="188">
        <v>101.14436750643266</v>
      </c>
      <c r="T29" s="126"/>
      <c r="U29" s="157">
        <v>62.062811453754016</v>
      </c>
    </row>
    <row r="30" spans="1:21" ht="15.75">
      <c r="A30" s="153"/>
      <c r="B30" s="153"/>
      <c r="C30" s="153"/>
      <c r="D30" s="153"/>
      <c r="E30" s="192"/>
      <c r="F30" s="126"/>
      <c r="G30" s="157"/>
      <c r="H30" s="157"/>
      <c r="I30" s="188"/>
      <c r="J30" s="126"/>
      <c r="K30" s="157"/>
      <c r="L30" s="157"/>
      <c r="M30" s="157"/>
      <c r="N30" s="153"/>
      <c r="O30" s="126"/>
      <c r="P30" s="188"/>
      <c r="Q30" s="188"/>
      <c r="R30" s="188"/>
      <c r="S30" s="188"/>
      <c r="T30" s="126"/>
      <c r="U30" s="157"/>
    </row>
    <row r="31" spans="1:21" ht="15.75">
      <c r="A31" s="131" t="s">
        <v>716</v>
      </c>
      <c r="B31" s="153"/>
      <c r="C31" s="153"/>
      <c r="D31" s="153"/>
      <c r="E31" s="157"/>
      <c r="F31" s="153"/>
      <c r="G31" s="157"/>
      <c r="H31" s="157"/>
      <c r="I31" s="188"/>
      <c r="J31" s="126"/>
      <c r="K31" s="157"/>
      <c r="L31" s="157"/>
      <c r="M31" s="157"/>
      <c r="N31" s="153"/>
      <c r="O31" s="126"/>
      <c r="P31" s="188"/>
      <c r="Q31" s="188"/>
      <c r="R31" s="188"/>
      <c r="S31" s="188"/>
      <c r="T31" s="126"/>
      <c r="U31" s="157"/>
    </row>
    <row r="32" spans="1:21" ht="15.75">
      <c r="A32" s="153" t="s">
        <v>786</v>
      </c>
      <c r="B32" s="153">
        <v>10.956443646160757</v>
      </c>
      <c r="C32" s="153">
        <v>11.574261432618371</v>
      </c>
      <c r="D32" s="153">
        <v>27.9</v>
      </c>
      <c r="E32" s="157">
        <v>14.459880918627729</v>
      </c>
      <c r="F32" s="153">
        <v>5.746841714144164</v>
      </c>
      <c r="G32" s="157">
        <v>12.771609276177104</v>
      </c>
      <c r="H32" s="157">
        <v>-2.435672029944636</v>
      </c>
      <c r="I32" s="188">
        <v>13.42418124497295</v>
      </c>
      <c r="J32" s="126"/>
      <c r="K32" s="157">
        <v>0.5151660789597257</v>
      </c>
      <c r="L32" s="157">
        <v>9.632640619614794</v>
      </c>
      <c r="M32" s="157">
        <v>13.480727997056535</v>
      </c>
      <c r="N32" s="153">
        <v>19.520825003894885</v>
      </c>
      <c r="O32" s="126"/>
      <c r="P32" s="188">
        <v>13.464276312608463</v>
      </c>
      <c r="Q32" s="188">
        <v>8.757379436943227</v>
      </c>
      <c r="R32" s="188">
        <v>1.9892824450950857</v>
      </c>
      <c r="S32" s="188">
        <v>-0.7305545696400194</v>
      </c>
      <c r="T32" s="126"/>
      <c r="U32" s="157">
        <v>5.531273506661171</v>
      </c>
    </row>
    <row r="33" spans="1:21" ht="15.75">
      <c r="A33" s="153" t="s">
        <v>718</v>
      </c>
      <c r="B33" s="153">
        <v>7.28676964405641</v>
      </c>
      <c r="C33" s="153">
        <v>8.497652582159617</v>
      </c>
      <c r="D33" s="153">
        <v>39.6</v>
      </c>
      <c r="E33" s="157">
        <v>16.68733209340773</v>
      </c>
      <c r="F33" s="153">
        <v>-3.763393252457275</v>
      </c>
      <c r="G33" s="157">
        <v>37.694365178436286</v>
      </c>
      <c r="H33" s="157">
        <v>25.520479186578427</v>
      </c>
      <c r="I33" s="188">
        <v>10.201257970321782</v>
      </c>
      <c r="J33" s="126"/>
      <c r="K33" s="157">
        <v>-2.0148932337627112</v>
      </c>
      <c r="L33" s="157">
        <v>13.590276605528448</v>
      </c>
      <c r="M33" s="157">
        <v>17.201284810337715</v>
      </c>
      <c r="N33" s="153">
        <v>54.5766715480946</v>
      </c>
      <c r="O33" s="126"/>
      <c r="P33" s="188">
        <v>40.13033424554786</v>
      </c>
      <c r="Q33" s="188">
        <v>7.088243382141676</v>
      </c>
      <c r="R33" s="188">
        <v>21.306147002300243</v>
      </c>
      <c r="S33" s="188">
        <v>-19.867113303356465</v>
      </c>
      <c r="T33" s="126"/>
      <c r="U33" s="157">
        <v>-2.8559880705914398</v>
      </c>
    </row>
    <row r="34" spans="1:21" ht="15.75">
      <c r="A34" s="153" t="s">
        <v>787</v>
      </c>
      <c r="B34" s="153">
        <v>23.214622197098183</v>
      </c>
      <c r="C34" s="153">
        <v>32.08951419687005</v>
      </c>
      <c r="D34" s="153">
        <v>32.7</v>
      </c>
      <c r="E34" s="157">
        <v>28.779551600802588</v>
      </c>
      <c r="F34" s="153">
        <v>0.3974167908594015</v>
      </c>
      <c r="G34" s="157">
        <v>23.373272246291215</v>
      </c>
      <c r="H34" s="157">
        <v>-1.684208766241677</v>
      </c>
      <c r="I34" s="188">
        <v>23.937309249978348</v>
      </c>
      <c r="J34" s="126"/>
      <c r="K34" s="157">
        <v>25.879356186786413</v>
      </c>
      <c r="L34" s="157">
        <v>33.52403526829525</v>
      </c>
      <c r="M34" s="157">
        <v>21.052590087724717</v>
      </c>
      <c r="N34" s="153">
        <v>8.281134348286997</v>
      </c>
      <c r="O34" s="126"/>
      <c r="P34" s="188">
        <v>7.759864946462722</v>
      </c>
      <c r="Q34" s="188">
        <v>1.8109860121439316</v>
      </c>
      <c r="R34" s="188">
        <v>7.224958072497735</v>
      </c>
      <c r="S34" s="188">
        <v>3.289510737143858</v>
      </c>
      <c r="T34" s="126"/>
      <c r="U34" s="157">
        <v>61.020736056316736</v>
      </c>
    </row>
    <row r="35" spans="1:21" ht="15.75">
      <c r="A35" s="153" t="s">
        <v>720</v>
      </c>
      <c r="B35" s="153">
        <v>45.62072943473244</v>
      </c>
      <c r="C35" s="153">
        <v>7.001828153564905</v>
      </c>
      <c r="D35" s="153">
        <v>9.3</v>
      </c>
      <c r="E35" s="157">
        <v>31.51013179142574</v>
      </c>
      <c r="F35" s="153">
        <v>-3.366869999207795</v>
      </c>
      <c r="G35" s="157">
        <v>15.63123667609446</v>
      </c>
      <c r="H35" s="157">
        <v>109.87424775304702</v>
      </c>
      <c r="I35" s="188">
        <v>9.608918115709955</v>
      </c>
      <c r="J35" s="126"/>
      <c r="K35" s="157">
        <v>8.1474201664999</v>
      </c>
      <c r="L35" s="157">
        <v>-2.3392271095732804</v>
      </c>
      <c r="M35" s="157">
        <v>-10.499999080211314</v>
      </c>
      <c r="N35" s="153">
        <v>3.236493596791053</v>
      </c>
      <c r="O35" s="126"/>
      <c r="P35" s="188">
        <v>23.637513241290595</v>
      </c>
      <c r="Q35" s="188">
        <v>23.717587106574385</v>
      </c>
      <c r="R35" s="188">
        <v>9.325623228766524</v>
      </c>
      <c r="S35" s="188">
        <v>25.473495481122686</v>
      </c>
      <c r="T35" s="126"/>
      <c r="U35" s="157">
        <v>-53.085971633363</v>
      </c>
    </row>
    <row r="36" spans="1:21" ht="15.75">
      <c r="A36" s="153" t="s">
        <v>721</v>
      </c>
      <c r="B36" s="153">
        <v>35.25114155251141</v>
      </c>
      <c r="C36" s="153">
        <v>62.66036461850102</v>
      </c>
      <c r="D36" s="153">
        <v>95</v>
      </c>
      <c r="E36" s="157">
        <v>16.62763466042154</v>
      </c>
      <c r="F36" s="153">
        <v>8.269441401971536</v>
      </c>
      <c r="G36" s="157">
        <v>66.76835345019005</v>
      </c>
      <c r="H36" s="157">
        <v>-22.277222564011627</v>
      </c>
      <c r="I36" s="188">
        <v>-1.3018948393798868</v>
      </c>
      <c r="J36" s="126"/>
      <c r="K36" s="157">
        <v>-12.79431996624288</v>
      </c>
      <c r="L36" s="157">
        <v>32.50964888396502</v>
      </c>
      <c r="M36" s="157">
        <v>8.019039122468318</v>
      </c>
      <c r="N36" s="153">
        <v>-7.325796371317342</v>
      </c>
      <c r="O36" s="126"/>
      <c r="P36" s="188">
        <v>18.889803047292403</v>
      </c>
      <c r="Q36" s="188">
        <v>5.684245819872359</v>
      </c>
      <c r="R36" s="188">
        <v>59.88763066604903</v>
      </c>
      <c r="S36" s="188">
        <v>108.47227759261162</v>
      </c>
      <c r="T36" s="126"/>
      <c r="U36" s="157">
        <v>49.400294946981525</v>
      </c>
    </row>
    <row r="37" spans="1:21" ht="15.75">
      <c r="A37" s="153"/>
      <c r="B37" s="153"/>
      <c r="C37" s="153"/>
      <c r="D37" s="153"/>
      <c r="E37" s="157"/>
      <c r="F37" s="153"/>
      <c r="G37" s="157"/>
      <c r="H37" s="157"/>
      <c r="I37" s="188"/>
      <c r="J37" s="126"/>
      <c r="K37" s="157"/>
      <c r="L37" s="157"/>
      <c r="M37" s="157"/>
      <c r="N37" s="153"/>
      <c r="O37" s="126"/>
      <c r="P37" s="188"/>
      <c r="Q37" s="188"/>
      <c r="R37" s="188"/>
      <c r="S37" s="188"/>
      <c r="T37" s="126"/>
      <c r="U37" s="157"/>
    </row>
    <row r="38" spans="1:21" ht="15.75">
      <c r="A38" s="131" t="s">
        <v>722</v>
      </c>
      <c r="B38" s="153"/>
      <c r="C38" s="153"/>
      <c r="D38" s="153"/>
      <c r="E38" s="157"/>
      <c r="F38" s="153"/>
      <c r="G38" s="157"/>
      <c r="H38" s="157"/>
      <c r="I38" s="188"/>
      <c r="J38" s="126"/>
      <c r="K38" s="157"/>
      <c r="L38" s="157"/>
      <c r="M38" s="157"/>
      <c r="N38" s="153"/>
      <c r="O38" s="126"/>
      <c r="P38" s="188"/>
      <c r="Q38" s="188"/>
      <c r="R38" s="188"/>
      <c r="S38" s="188"/>
      <c r="T38" s="126"/>
      <c r="U38" s="157"/>
    </row>
    <row r="39" spans="1:21" ht="15.75">
      <c r="A39" s="153" t="s">
        <v>723</v>
      </c>
      <c r="B39" s="153">
        <v>8.285469876573393</v>
      </c>
      <c r="C39" s="153">
        <v>9.355603205055859</v>
      </c>
      <c r="D39" s="153">
        <v>36.3</v>
      </c>
      <c r="E39" s="157">
        <v>16.09360799757649</v>
      </c>
      <c r="F39" s="153">
        <v>-1.2460043055646248</v>
      </c>
      <c r="G39" s="157">
        <v>30.656913777199467</v>
      </c>
      <c r="H39" s="157">
        <v>18.715882063521853</v>
      </c>
      <c r="I39" s="188">
        <v>10.845957326934029</v>
      </c>
      <c r="J39" s="126"/>
      <c r="K39" s="157">
        <v>-1.4978320528203475</v>
      </c>
      <c r="L39" s="157">
        <v>12.763492885598179</v>
      </c>
      <c r="M39" s="157">
        <v>16.334072986222825</v>
      </c>
      <c r="N39" s="153">
        <v>47.40114916356213</v>
      </c>
      <c r="O39" s="126"/>
      <c r="P39" s="188">
        <v>34.56929634430303</v>
      </c>
      <c r="Q39" s="188">
        <v>7.42725857650795</v>
      </c>
      <c r="R39" s="188">
        <v>16.914078911181416</v>
      </c>
      <c r="S39" s="188">
        <v>-16.690973429686778</v>
      </c>
      <c r="T39" s="126"/>
      <c r="U39" s="157">
        <v>-1.3811973699645903</v>
      </c>
    </row>
    <row r="40" spans="1:21" ht="15.75">
      <c r="A40" s="153" t="s">
        <v>724</v>
      </c>
      <c r="B40" s="153">
        <v>18.146365748423523</v>
      </c>
      <c r="C40" s="153">
        <v>25.015801671465677</v>
      </c>
      <c r="D40" s="153">
        <v>33.7</v>
      </c>
      <c r="E40" s="157">
        <v>25.26211837875318</v>
      </c>
      <c r="F40" s="189" t="s">
        <v>608</v>
      </c>
      <c r="G40" s="157">
        <v>25.223268311641693</v>
      </c>
      <c r="H40" s="157">
        <v>3.722110676085559</v>
      </c>
      <c r="I40" s="188">
        <v>19.966385225791324</v>
      </c>
      <c r="J40" s="126"/>
      <c r="K40" s="157">
        <v>16.998110124206047</v>
      </c>
      <c r="L40" s="157">
        <v>26.7420476027373</v>
      </c>
      <c r="M40" s="157">
        <v>19.624087783615764</v>
      </c>
      <c r="N40" s="153">
        <v>19.24507819552936</v>
      </c>
      <c r="O40" s="126"/>
      <c r="P40" s="188">
        <v>15.082031547993651</v>
      </c>
      <c r="Q40" s="188">
        <v>3.443346396420803</v>
      </c>
      <c r="R40" s="188">
        <v>10.07760536965042</v>
      </c>
      <c r="S40" s="188">
        <v>-3.6325334159441502</v>
      </c>
      <c r="T40" s="126"/>
      <c r="U40" s="157">
        <v>41.0915982381451</v>
      </c>
    </row>
    <row r="41" spans="1:21" ht="18">
      <c r="A41" s="153" t="s">
        <v>820</v>
      </c>
      <c r="B41" s="153">
        <v>26.899047295960212</v>
      </c>
      <c r="C41" s="153">
        <v>18.430315451791127</v>
      </c>
      <c r="D41" s="153">
        <v>25.6</v>
      </c>
      <c r="E41" s="157">
        <v>27.057942805809265</v>
      </c>
      <c r="F41" s="153">
        <v>-1.0204803092078947</v>
      </c>
      <c r="G41" s="157">
        <v>22.43733560316973</v>
      </c>
      <c r="H41" s="157">
        <v>32.83934100655414</v>
      </c>
      <c r="I41" s="188">
        <v>15.477822248612522</v>
      </c>
      <c r="J41" s="126"/>
      <c r="K41" s="157">
        <v>13.398590622171866</v>
      </c>
      <c r="L41" s="157">
        <v>13.735851358433838</v>
      </c>
      <c r="M41" s="157">
        <v>5.688356697562864</v>
      </c>
      <c r="N41" s="153">
        <v>12.660098812454686</v>
      </c>
      <c r="O41" s="126"/>
      <c r="P41" s="188">
        <v>18.400367685425472</v>
      </c>
      <c r="Q41" s="188">
        <v>11.229164194638525</v>
      </c>
      <c r="R41" s="188">
        <v>9.78301449692624</v>
      </c>
      <c r="S41" s="188">
        <v>7.338495368916993</v>
      </c>
      <c r="T41" s="126"/>
      <c r="U41" s="157">
        <v>2.94809300316625</v>
      </c>
    </row>
    <row r="42" spans="1:21" ht="15.75">
      <c r="A42" s="153" t="s">
        <v>725</v>
      </c>
      <c r="B42" s="153">
        <v>27.385991534222516</v>
      </c>
      <c r="C42" s="153">
        <v>21.1682340647858</v>
      </c>
      <c r="D42" s="153">
        <v>31.4</v>
      </c>
      <c r="E42" s="157">
        <v>25.771815604326363</v>
      </c>
      <c r="F42" s="189" t="s">
        <v>608</v>
      </c>
      <c r="G42" s="157">
        <v>27.923101357737483</v>
      </c>
      <c r="H42" s="157">
        <v>23.94781405302287</v>
      </c>
      <c r="I42" s="188">
        <v>13.780406250035663</v>
      </c>
      <c r="J42" s="126"/>
      <c r="K42" s="157">
        <v>10.685497890390035</v>
      </c>
      <c r="L42" s="157">
        <v>15.158073181757542</v>
      </c>
      <c r="M42" s="157">
        <v>5.873350933614245</v>
      </c>
      <c r="N42" s="153">
        <v>10.906350906788195</v>
      </c>
      <c r="O42" s="126"/>
      <c r="P42" s="188">
        <v>18.440309728130174</v>
      </c>
      <c r="Q42" s="188">
        <v>10.745812239510691</v>
      </c>
      <c r="R42" s="188">
        <v>13.84058884423588</v>
      </c>
      <c r="S42" s="188">
        <v>14.754045242803237</v>
      </c>
      <c r="T42" s="126"/>
      <c r="U42" s="157">
        <v>6.753370266377083</v>
      </c>
    </row>
    <row r="43" spans="1:21" ht="18">
      <c r="A43" s="153" t="s">
        <v>759</v>
      </c>
      <c r="B43" s="153">
        <v>-18.500626230094827</v>
      </c>
      <c r="C43" s="153">
        <v>23.31503841931944</v>
      </c>
      <c r="D43" s="153">
        <v>24.3</v>
      </c>
      <c r="E43" s="157">
        <v>12.100816268079623</v>
      </c>
      <c r="F43" s="153">
        <v>-11.394992335206942</v>
      </c>
      <c r="G43" s="157">
        <v>12.555507497116484</v>
      </c>
      <c r="H43" s="157">
        <v>4.3418458148933246</v>
      </c>
      <c r="I43" s="188">
        <v>18.06779631316754</v>
      </c>
      <c r="J43" s="126"/>
      <c r="K43" s="157">
        <v>-8.463751220958107</v>
      </c>
      <c r="L43" s="157">
        <v>16.97658012953358</v>
      </c>
      <c r="M43" s="157">
        <v>14.144585895402015</v>
      </c>
      <c r="N43" s="153">
        <v>18.76802688410181</v>
      </c>
      <c r="O43" s="126"/>
      <c r="P43" s="188">
        <v>63.720311605218924</v>
      </c>
      <c r="Q43" s="188">
        <v>-5.761224451449377</v>
      </c>
      <c r="R43" s="188">
        <v>52.55311953810432</v>
      </c>
      <c r="S43" s="188">
        <v>-5.981100378985202</v>
      </c>
      <c r="T43" s="126"/>
      <c r="U43" s="157">
        <v>-28.800516704454342</v>
      </c>
    </row>
    <row r="44" spans="1:21" ht="15.75">
      <c r="A44" s="153" t="s">
        <v>808</v>
      </c>
      <c r="B44" s="153">
        <v>10.956443646160757</v>
      </c>
      <c r="C44" s="153">
        <v>11.574261432618371</v>
      </c>
      <c r="D44" s="153">
        <v>27.9</v>
      </c>
      <c r="E44" s="157">
        <v>14.459880918627729</v>
      </c>
      <c r="F44" s="153">
        <v>5.746841714144164</v>
      </c>
      <c r="G44" s="157">
        <v>12.771609276177104</v>
      </c>
      <c r="H44" s="157">
        <v>-2.435672029944636</v>
      </c>
      <c r="I44" s="188">
        <v>13.42418124497295</v>
      </c>
      <c r="J44" s="126"/>
      <c r="K44" s="157">
        <v>0.5151660789597257</v>
      </c>
      <c r="L44" s="157">
        <v>9.632640619614794</v>
      </c>
      <c r="M44" s="157">
        <v>13.480727997056535</v>
      </c>
      <c r="N44" s="153">
        <v>19.520825003894885</v>
      </c>
      <c r="O44" s="126"/>
      <c r="P44" s="188">
        <v>13.464276312608463</v>
      </c>
      <c r="Q44" s="188">
        <v>8.757379436943227</v>
      </c>
      <c r="R44" s="188">
        <v>1.9892824450950857</v>
      </c>
      <c r="S44" s="188">
        <v>-0.7305545696400194</v>
      </c>
      <c r="T44" s="126"/>
      <c r="U44" s="157">
        <v>5.531273506661171</v>
      </c>
    </row>
    <row r="45" spans="1:21" ht="15.75">
      <c r="A45" s="159" t="s">
        <v>809</v>
      </c>
      <c r="B45" s="159">
        <v>-38.01308744794765</v>
      </c>
      <c r="C45" s="159">
        <v>37.23608445297504</v>
      </c>
      <c r="D45" s="159">
        <v>20.9</v>
      </c>
      <c r="E45" s="193">
        <v>9.661556262655493</v>
      </c>
      <c r="F45" s="159">
        <v>-29.649169084674238</v>
      </c>
      <c r="G45" s="193">
        <v>12.209598800149978</v>
      </c>
      <c r="H45" s="193">
        <v>15.244784687716162</v>
      </c>
      <c r="I45" s="193">
        <v>24.391898748858324</v>
      </c>
      <c r="J45" s="133"/>
      <c r="K45" s="193">
        <v>-19.55341044754552</v>
      </c>
      <c r="L45" s="193">
        <v>28.193272087123756</v>
      </c>
      <c r="M45" s="193">
        <v>15.614770795577474</v>
      </c>
      <c r="N45" s="159">
        <v>17.83319231065082</v>
      </c>
      <c r="O45" s="133"/>
      <c r="P45" s="193">
        <v>141.27470596038202</v>
      </c>
      <c r="Q45" s="193">
        <v>-24.72545386262995</v>
      </c>
      <c r="R45" s="193">
        <v>162.46525488861818</v>
      </c>
      <c r="S45" s="193">
        <v>-12.594680672185794</v>
      </c>
      <c r="T45" s="133"/>
      <c r="U45" s="193">
        <v>-53.71557967487032</v>
      </c>
    </row>
    <row r="46" spans="1:21" ht="15.75">
      <c r="A46" s="157" t="s">
        <v>810</v>
      </c>
      <c r="B46" s="153"/>
      <c r="C46" s="153"/>
      <c r="D46" s="153"/>
      <c r="E46" s="153"/>
      <c r="F46" s="194"/>
      <c r="G46" s="194"/>
      <c r="H46" s="194"/>
      <c r="I46" s="126"/>
      <c r="J46" s="126"/>
      <c r="K46" s="126"/>
      <c r="L46" s="126"/>
      <c r="M46" s="126"/>
      <c r="N46" s="126"/>
      <c r="O46" s="126"/>
      <c r="P46" s="126"/>
      <c r="Q46" s="126"/>
      <c r="R46" s="126"/>
      <c r="S46" s="130"/>
      <c r="T46" s="126"/>
      <c r="U46" s="126"/>
    </row>
    <row r="47" spans="1:21" ht="15.75">
      <c r="A47" s="153" t="s">
        <v>811</v>
      </c>
      <c r="B47" s="153"/>
      <c r="C47" s="153"/>
      <c r="D47" s="153"/>
      <c r="E47" s="153"/>
      <c r="F47" s="194"/>
      <c r="G47" s="194"/>
      <c r="H47" s="194"/>
      <c r="I47" s="126"/>
      <c r="J47" s="126"/>
      <c r="K47" s="126"/>
      <c r="L47" s="126"/>
      <c r="M47" s="126"/>
      <c r="N47" s="126"/>
      <c r="O47" s="126"/>
      <c r="P47" s="126"/>
      <c r="Q47" s="126"/>
      <c r="R47" s="126"/>
      <c r="S47" s="126"/>
      <c r="T47" s="126"/>
      <c r="U47" s="126"/>
    </row>
    <row r="48" spans="1:21" ht="15.75">
      <c r="A48" s="153" t="s">
        <v>812</v>
      </c>
      <c r="B48" s="153"/>
      <c r="C48" s="153"/>
      <c r="D48" s="153"/>
      <c r="E48" s="153"/>
      <c r="F48" s="194"/>
      <c r="G48" s="194"/>
      <c r="H48" s="194"/>
      <c r="I48" s="126"/>
      <c r="J48" s="126"/>
      <c r="K48" s="126"/>
      <c r="L48" s="126"/>
      <c r="M48" s="126"/>
      <c r="N48" s="126"/>
      <c r="O48" s="126"/>
      <c r="P48" s="126"/>
      <c r="Q48" s="126"/>
      <c r="R48" s="126"/>
      <c r="S48" s="126"/>
      <c r="T48" s="126"/>
      <c r="U48" s="126"/>
    </row>
    <row r="49" spans="1:21" ht="15.75">
      <c r="A49" s="153" t="s">
        <v>813</v>
      </c>
      <c r="B49" s="153"/>
      <c r="C49" s="153"/>
      <c r="D49" s="153"/>
      <c r="E49" s="153"/>
      <c r="F49" s="194"/>
      <c r="G49" s="194"/>
      <c r="H49" s="194"/>
      <c r="I49" s="126"/>
      <c r="J49" s="126"/>
      <c r="K49" s="126"/>
      <c r="L49" s="126"/>
      <c r="M49" s="126"/>
      <c r="N49" s="126"/>
      <c r="O49" s="126"/>
      <c r="P49" s="126"/>
      <c r="Q49" s="126"/>
      <c r="R49" s="126"/>
      <c r="S49" s="126"/>
      <c r="T49" s="126"/>
      <c r="U49" s="126"/>
    </row>
    <row r="50" spans="1:21" ht="15.75">
      <c r="A50" s="153" t="s">
        <v>814</v>
      </c>
      <c r="B50" s="153"/>
      <c r="C50" s="153"/>
      <c r="D50" s="153"/>
      <c r="E50" s="153"/>
      <c r="F50" s="194"/>
      <c r="G50" s="194"/>
      <c r="H50" s="194"/>
      <c r="I50" s="126"/>
      <c r="J50" s="126"/>
      <c r="K50" s="126"/>
      <c r="L50" s="126"/>
      <c r="M50" s="126"/>
      <c r="N50" s="126"/>
      <c r="O50" s="126"/>
      <c r="P50" s="126"/>
      <c r="Q50" s="126"/>
      <c r="R50" s="126"/>
      <c r="S50" s="126"/>
      <c r="T50" s="126"/>
      <c r="U50" s="126"/>
    </row>
    <row r="51" spans="1:21" ht="15.75">
      <c r="A51" s="153" t="s">
        <v>815</v>
      </c>
      <c r="B51" s="194"/>
      <c r="C51" s="194"/>
      <c r="D51" s="194"/>
      <c r="E51" s="194"/>
      <c r="F51" s="194"/>
      <c r="G51" s="194"/>
      <c r="H51" s="194"/>
      <c r="I51" s="126"/>
      <c r="J51" s="126"/>
      <c r="K51" s="126"/>
      <c r="L51" s="126"/>
      <c r="M51" s="126"/>
      <c r="N51" s="126"/>
      <c r="O51" s="126"/>
      <c r="P51" s="126"/>
      <c r="Q51" s="126"/>
      <c r="R51" s="126"/>
      <c r="S51" s="126"/>
      <c r="T51" s="126"/>
      <c r="U51" s="126"/>
    </row>
    <row r="52" spans="1:21" ht="15.75">
      <c r="A52" s="153" t="s">
        <v>816</v>
      </c>
      <c r="B52" s="194"/>
      <c r="C52" s="194"/>
      <c r="D52" s="194"/>
      <c r="E52" s="194"/>
      <c r="F52" s="194"/>
      <c r="G52" s="194"/>
      <c r="H52" s="194"/>
      <c r="I52" s="126"/>
      <c r="J52" s="126"/>
      <c r="K52" s="126"/>
      <c r="L52" s="126"/>
      <c r="M52" s="126"/>
      <c r="N52" s="126"/>
      <c r="O52" s="126"/>
      <c r="P52" s="126"/>
      <c r="Q52" s="126"/>
      <c r="R52" s="126"/>
      <c r="S52" s="126"/>
      <c r="T52" s="126"/>
      <c r="U52" s="126"/>
    </row>
  </sheetData>
  <printOptions/>
  <pageMargins left="0.75" right="0.75" top="1" bottom="1" header="0.5" footer="0.5"/>
  <pageSetup horizontalDpi="600" verticalDpi="600" orientation="portrait" paperSize="9" scale="39" r:id="rId1"/>
</worksheet>
</file>

<file path=xl/worksheets/sheet8.xml><?xml version="1.0" encoding="utf-8"?>
<worksheet xmlns="http://schemas.openxmlformats.org/spreadsheetml/2006/main" xmlns:r="http://schemas.openxmlformats.org/officeDocument/2006/relationships">
  <dimension ref="A1:M67"/>
  <sheetViews>
    <sheetView workbookViewId="0" topLeftCell="A1">
      <selection activeCell="A1" sqref="A1"/>
    </sheetView>
  </sheetViews>
  <sheetFormatPr defaultColWidth="9.140625" defaultRowHeight="12.75"/>
  <cols>
    <col min="1" max="1" width="17.00390625" style="0" customWidth="1"/>
    <col min="2" max="2" width="11.57421875" style="0" customWidth="1"/>
    <col min="3" max="3" width="13.7109375" style="0" customWidth="1"/>
    <col min="4" max="4" width="16.140625" style="0" customWidth="1"/>
    <col min="5" max="5" width="13.8515625" style="0" customWidth="1"/>
    <col min="6" max="7" width="16.7109375" style="0" customWidth="1"/>
    <col min="8" max="8" width="16.28125" style="0" customWidth="1"/>
    <col min="9" max="9" width="20.28125" style="0" customWidth="1"/>
    <col min="10" max="10" width="17.8515625" style="0" customWidth="1"/>
    <col min="11" max="11" width="15.7109375" style="0" customWidth="1"/>
    <col min="12" max="12" width="12.421875" style="0" customWidth="1"/>
    <col min="13" max="13" width="14.7109375" style="0" customWidth="1"/>
  </cols>
  <sheetData>
    <row r="1" spans="1:13" ht="20.25">
      <c r="A1" s="124" t="s">
        <v>821</v>
      </c>
      <c r="B1" s="195"/>
      <c r="C1" s="195"/>
      <c r="D1" s="195"/>
      <c r="E1" s="195"/>
      <c r="F1" s="195"/>
      <c r="G1" s="195"/>
      <c r="H1" s="195"/>
      <c r="I1" s="195"/>
      <c r="J1" s="195"/>
      <c r="K1" s="195"/>
      <c r="L1" s="195"/>
      <c r="M1" s="195"/>
    </row>
    <row r="2" spans="1:13" ht="18.75">
      <c r="A2" s="195"/>
      <c r="B2" s="195"/>
      <c r="C2" s="195"/>
      <c r="D2" s="195"/>
      <c r="E2" s="195"/>
      <c r="F2" s="195"/>
      <c r="G2" s="195"/>
      <c r="H2" s="195"/>
      <c r="I2" s="195"/>
      <c r="J2" s="195"/>
      <c r="K2" s="195"/>
      <c r="L2" s="195"/>
      <c r="M2" s="195"/>
    </row>
    <row r="3" spans="1:13" ht="20.25">
      <c r="A3" s="124" t="s">
        <v>822</v>
      </c>
      <c r="B3" s="195"/>
      <c r="C3" s="195"/>
      <c r="D3" s="195"/>
      <c r="E3" s="195"/>
      <c r="F3" s="195"/>
      <c r="G3" s="195"/>
      <c r="H3" s="195"/>
      <c r="I3" s="195"/>
      <c r="J3" s="195"/>
      <c r="K3" s="195"/>
      <c r="L3" s="195"/>
      <c r="M3" s="195"/>
    </row>
    <row r="4" spans="1:13" ht="20.25">
      <c r="A4" s="124" t="s">
        <v>588</v>
      </c>
      <c r="B4" s="195"/>
      <c r="C4" s="195"/>
      <c r="D4" s="195"/>
      <c r="E4" s="195"/>
      <c r="F4" s="195"/>
      <c r="G4" s="195"/>
      <c r="H4" s="195"/>
      <c r="I4" s="195"/>
      <c r="J4" s="195"/>
      <c r="K4" s="195"/>
      <c r="L4" s="195"/>
      <c r="M4" s="195"/>
    </row>
    <row r="5" spans="1:13" ht="20.25">
      <c r="A5" s="196"/>
      <c r="B5" s="196"/>
      <c r="C5" s="197"/>
      <c r="D5" s="198"/>
      <c r="E5" s="198" t="s">
        <v>823</v>
      </c>
      <c r="F5" s="197"/>
      <c r="G5" s="197"/>
      <c r="H5" s="197"/>
      <c r="I5" s="197"/>
      <c r="J5" s="197" t="s">
        <v>824</v>
      </c>
      <c r="K5" s="197"/>
      <c r="L5" s="197"/>
      <c r="M5" s="197"/>
    </row>
    <row r="6" spans="1:13" ht="20.25">
      <c r="A6" s="199"/>
      <c r="B6" s="199"/>
      <c r="C6" s="197" t="s">
        <v>825</v>
      </c>
      <c r="D6" s="197" t="s">
        <v>826</v>
      </c>
      <c r="E6" s="197"/>
      <c r="F6" s="197"/>
      <c r="G6" s="197" t="s">
        <v>827</v>
      </c>
      <c r="H6" s="197" t="s">
        <v>828</v>
      </c>
      <c r="I6" s="197" t="s">
        <v>775</v>
      </c>
      <c r="J6" s="200" t="s">
        <v>829</v>
      </c>
      <c r="K6" s="200" t="s">
        <v>775</v>
      </c>
      <c r="L6" s="200" t="s">
        <v>775</v>
      </c>
      <c r="M6" s="200" t="s">
        <v>775</v>
      </c>
    </row>
    <row r="7" spans="1:13" ht="20.25">
      <c r="A7" s="199"/>
      <c r="B7" s="199"/>
      <c r="C7" s="200" t="s">
        <v>830</v>
      </c>
      <c r="D7" s="200" t="s">
        <v>831</v>
      </c>
      <c r="E7" s="200" t="s">
        <v>832</v>
      </c>
      <c r="F7" s="200" t="s">
        <v>833</v>
      </c>
      <c r="G7" s="200" t="s">
        <v>834</v>
      </c>
      <c r="H7" s="200" t="s">
        <v>835</v>
      </c>
      <c r="I7" s="200" t="s">
        <v>836</v>
      </c>
      <c r="J7" s="200" t="s">
        <v>837</v>
      </c>
      <c r="K7" s="200" t="s">
        <v>838</v>
      </c>
      <c r="L7" s="200" t="s">
        <v>660</v>
      </c>
      <c r="M7" s="200" t="s">
        <v>839</v>
      </c>
    </row>
    <row r="8" spans="1:13" ht="22.5">
      <c r="A8" s="201" t="s">
        <v>840</v>
      </c>
      <c r="B8" s="201"/>
      <c r="C8" s="202" t="s">
        <v>841</v>
      </c>
      <c r="D8" s="202" t="s">
        <v>842</v>
      </c>
      <c r="E8" s="202" t="s">
        <v>843</v>
      </c>
      <c r="F8" s="202" t="s">
        <v>844</v>
      </c>
      <c r="G8" s="202" t="s">
        <v>865</v>
      </c>
      <c r="H8" s="202" t="s">
        <v>845</v>
      </c>
      <c r="I8" s="202" t="s">
        <v>846</v>
      </c>
      <c r="J8" s="202" t="s">
        <v>847</v>
      </c>
      <c r="K8" s="202" t="s">
        <v>848</v>
      </c>
      <c r="L8" s="202" t="s">
        <v>849</v>
      </c>
      <c r="M8" s="202" t="s">
        <v>850</v>
      </c>
    </row>
    <row r="9" spans="1:13" ht="18.75">
      <c r="A9" s="203" t="s">
        <v>851</v>
      </c>
      <c r="B9" s="204"/>
      <c r="C9" s="205">
        <v>2506.033</v>
      </c>
      <c r="D9" s="205">
        <v>7857.161</v>
      </c>
      <c r="E9" s="91" t="s">
        <v>852</v>
      </c>
      <c r="F9" s="91" t="s">
        <v>852</v>
      </c>
      <c r="G9" s="91" t="s">
        <v>852</v>
      </c>
      <c r="H9" s="205">
        <v>145.501</v>
      </c>
      <c r="I9" s="206">
        <v>10508.695</v>
      </c>
      <c r="J9" s="91" t="s">
        <v>608</v>
      </c>
      <c r="K9" s="205">
        <v>50.475</v>
      </c>
      <c r="L9" s="205">
        <v>15.424</v>
      </c>
      <c r="M9" s="206">
        <v>10574.594</v>
      </c>
    </row>
    <row r="10" spans="1:13" ht="21">
      <c r="A10" s="203" t="s">
        <v>866</v>
      </c>
      <c r="B10" s="204"/>
      <c r="C10" s="206" t="s">
        <v>852</v>
      </c>
      <c r="D10" s="206" t="s">
        <v>852</v>
      </c>
      <c r="E10" s="205">
        <v>2810.357</v>
      </c>
      <c r="F10" s="205">
        <v>7701.5</v>
      </c>
      <c r="G10" s="207">
        <v>1282.6</v>
      </c>
      <c r="H10" s="205">
        <v>166.027</v>
      </c>
      <c r="I10" s="206">
        <v>11960.5</v>
      </c>
      <c r="J10" s="91" t="s">
        <v>608</v>
      </c>
      <c r="K10" s="205">
        <v>83.836</v>
      </c>
      <c r="L10" s="205">
        <v>18.133</v>
      </c>
      <c r="M10" s="206">
        <v>12062.5</v>
      </c>
    </row>
    <row r="11" spans="1:13" ht="18.75">
      <c r="A11" s="195" t="s">
        <v>853</v>
      </c>
      <c r="B11" s="204"/>
      <c r="C11" s="206" t="s">
        <v>852</v>
      </c>
      <c r="D11" s="206" t="s">
        <v>852</v>
      </c>
      <c r="E11" s="205">
        <v>4247.9</v>
      </c>
      <c r="F11" s="205">
        <v>7539.8</v>
      </c>
      <c r="G11" s="205">
        <v>1258</v>
      </c>
      <c r="H11" s="205">
        <v>203.4</v>
      </c>
      <c r="I11" s="206">
        <v>13249.1</v>
      </c>
      <c r="J11" s="91" t="s">
        <v>608</v>
      </c>
      <c r="K11" s="205">
        <v>96.7</v>
      </c>
      <c r="L11" s="205">
        <v>23.6</v>
      </c>
      <c r="M11" s="206">
        <v>13369.4</v>
      </c>
    </row>
    <row r="12" spans="1:13" ht="18.75">
      <c r="A12" s="195" t="s">
        <v>854</v>
      </c>
      <c r="B12" s="204"/>
      <c r="C12" s="206" t="s">
        <v>852</v>
      </c>
      <c r="D12" s="206" t="s">
        <v>852</v>
      </c>
      <c r="E12" s="205">
        <v>6053.6</v>
      </c>
      <c r="F12" s="205">
        <v>12783.9</v>
      </c>
      <c r="G12" s="206" t="s">
        <v>852</v>
      </c>
      <c r="H12" s="205">
        <v>238.6</v>
      </c>
      <c r="I12" s="206">
        <v>19076</v>
      </c>
      <c r="J12" s="91" t="s">
        <v>608</v>
      </c>
      <c r="K12" s="205">
        <v>98.5</v>
      </c>
      <c r="L12" s="205">
        <v>17.1</v>
      </c>
      <c r="M12" s="206">
        <v>19191.6</v>
      </c>
    </row>
    <row r="13" spans="1:13" ht="18.75">
      <c r="A13" s="195" t="s">
        <v>855</v>
      </c>
      <c r="B13" s="204"/>
      <c r="C13" s="206" t="s">
        <v>852</v>
      </c>
      <c r="D13" s="206" t="s">
        <v>852</v>
      </c>
      <c r="E13" s="83">
        <v>17654.1</v>
      </c>
      <c r="F13" s="83">
        <v>3721.3</v>
      </c>
      <c r="G13" s="206" t="s">
        <v>852</v>
      </c>
      <c r="H13" s="83">
        <v>243.1</v>
      </c>
      <c r="I13" s="208">
        <v>21618.5</v>
      </c>
      <c r="J13" s="91" t="s">
        <v>608</v>
      </c>
      <c r="K13" s="83">
        <v>100</v>
      </c>
      <c r="L13" s="83">
        <v>11.9</v>
      </c>
      <c r="M13" s="208">
        <v>21730.4</v>
      </c>
    </row>
    <row r="14" spans="1:13" ht="18.75">
      <c r="A14" s="195" t="s">
        <v>856</v>
      </c>
      <c r="B14" s="204"/>
      <c r="C14" s="206" t="s">
        <v>852</v>
      </c>
      <c r="D14" s="206" t="s">
        <v>852</v>
      </c>
      <c r="E14" s="209">
        <v>23561.9</v>
      </c>
      <c r="F14" s="209">
        <v>2545.2</v>
      </c>
      <c r="G14" s="206" t="s">
        <v>852</v>
      </c>
      <c r="H14" s="83">
        <v>378.2</v>
      </c>
      <c r="I14" s="208">
        <v>26485.4</v>
      </c>
      <c r="J14" s="91" t="s">
        <v>608</v>
      </c>
      <c r="K14" s="210">
        <v>108</v>
      </c>
      <c r="L14" s="210">
        <v>18.5</v>
      </c>
      <c r="M14" s="211">
        <v>26611.9</v>
      </c>
    </row>
    <row r="15" spans="1:13" ht="18.75">
      <c r="A15" s="212">
        <v>1999</v>
      </c>
      <c r="B15" s="213"/>
      <c r="C15" s="214" t="s">
        <v>852</v>
      </c>
      <c r="D15" s="214" t="s">
        <v>852</v>
      </c>
      <c r="E15" s="215">
        <v>24453.69</v>
      </c>
      <c r="F15" s="215">
        <v>4074.867</v>
      </c>
      <c r="G15" s="214" t="s">
        <v>852</v>
      </c>
      <c r="H15" s="86">
        <v>323.735</v>
      </c>
      <c r="I15" s="216">
        <v>28852.292</v>
      </c>
      <c r="J15" s="91" t="s">
        <v>608</v>
      </c>
      <c r="K15" s="86">
        <v>122.009</v>
      </c>
      <c r="L15" s="217">
        <v>16.352</v>
      </c>
      <c r="M15" s="218">
        <v>28990.653</v>
      </c>
    </row>
    <row r="16" spans="1:13" ht="18.75">
      <c r="A16" s="219">
        <v>2000</v>
      </c>
      <c r="B16" s="213"/>
      <c r="C16" s="214" t="s">
        <v>852</v>
      </c>
      <c r="D16" s="214" t="s">
        <v>852</v>
      </c>
      <c r="E16" s="86">
        <v>28711.638</v>
      </c>
      <c r="F16" s="86">
        <v>4833.438</v>
      </c>
      <c r="G16" s="92" t="s">
        <v>852</v>
      </c>
      <c r="H16" s="86">
        <v>335.11</v>
      </c>
      <c r="I16" s="216">
        <v>33880.186</v>
      </c>
      <c r="J16" s="92" t="s">
        <v>608</v>
      </c>
      <c r="K16" s="86">
        <v>131.14</v>
      </c>
      <c r="L16" s="220">
        <v>22.576</v>
      </c>
      <c r="M16" s="221">
        <v>34033.902</v>
      </c>
    </row>
    <row r="17" spans="1:13" ht="18.75">
      <c r="A17" s="219">
        <v>2001</v>
      </c>
      <c r="B17" s="213"/>
      <c r="C17" s="214" t="s">
        <v>852</v>
      </c>
      <c r="D17" s="214" t="s">
        <v>852</v>
      </c>
      <c r="E17" s="86">
        <v>32175.924</v>
      </c>
      <c r="F17" s="86">
        <v>8533.774</v>
      </c>
      <c r="G17" s="214" t="s">
        <v>852</v>
      </c>
      <c r="H17" s="86">
        <v>472.334</v>
      </c>
      <c r="I17" s="216">
        <v>41182.032</v>
      </c>
      <c r="J17" s="222" t="s">
        <v>608</v>
      </c>
      <c r="K17" s="86">
        <v>129.314</v>
      </c>
      <c r="L17" s="86">
        <v>29.556</v>
      </c>
      <c r="M17" s="216">
        <v>41340.901999999995</v>
      </c>
    </row>
    <row r="18" spans="1:13" ht="18.75">
      <c r="A18" s="219">
        <v>2002</v>
      </c>
      <c r="B18" s="213"/>
      <c r="C18" s="214" t="s">
        <v>852</v>
      </c>
      <c r="D18" s="214" t="s">
        <v>852</v>
      </c>
      <c r="E18" s="86">
        <v>24473.529317</v>
      </c>
      <c r="F18" s="86">
        <v>5035.469931</v>
      </c>
      <c r="G18" s="214" t="s">
        <v>852</v>
      </c>
      <c r="H18" s="86">
        <v>417.36889399999995</v>
      </c>
      <c r="I18" s="216">
        <v>29926.368142</v>
      </c>
      <c r="J18" s="222" t="s">
        <v>608</v>
      </c>
      <c r="K18" s="86">
        <v>126.63787699999999</v>
      </c>
      <c r="L18" s="86">
        <v>55.59961</v>
      </c>
      <c r="M18" s="216">
        <v>30108.605629</v>
      </c>
    </row>
    <row r="19" spans="1:13" ht="18.75">
      <c r="A19" s="130"/>
      <c r="B19" s="213"/>
      <c r="C19" s="214"/>
      <c r="D19" s="214"/>
      <c r="E19" s="223"/>
      <c r="F19" s="223"/>
      <c r="G19" s="214"/>
      <c r="H19" s="86"/>
      <c r="I19" s="216"/>
      <c r="J19" s="222"/>
      <c r="K19" s="86"/>
      <c r="L19" s="86"/>
      <c r="M19" s="216"/>
    </row>
    <row r="20" spans="1:13" ht="18.75">
      <c r="A20" s="219">
        <v>2003</v>
      </c>
      <c r="B20" s="213" t="s">
        <v>591</v>
      </c>
      <c r="C20" s="214" t="s">
        <v>852</v>
      </c>
      <c r="D20" s="214" t="s">
        <v>852</v>
      </c>
      <c r="E20" s="82">
        <v>25378.36</v>
      </c>
      <c r="F20" s="82">
        <v>3999.944</v>
      </c>
      <c r="G20" s="214" t="s">
        <v>852</v>
      </c>
      <c r="H20" s="82">
        <v>418.886</v>
      </c>
      <c r="I20" s="218">
        <v>29797.19</v>
      </c>
      <c r="J20" s="222" t="s">
        <v>608</v>
      </c>
      <c r="K20" s="82">
        <v>126.907</v>
      </c>
      <c r="L20" s="82">
        <v>35.006</v>
      </c>
      <c r="M20" s="218">
        <v>29959.103</v>
      </c>
    </row>
    <row r="21" spans="1:13" ht="18.75">
      <c r="A21" s="219"/>
      <c r="B21" s="213" t="s">
        <v>592</v>
      </c>
      <c r="C21" s="214" t="s">
        <v>852</v>
      </c>
      <c r="D21" s="214" t="s">
        <v>852</v>
      </c>
      <c r="E21" s="86">
        <v>24336.845</v>
      </c>
      <c r="F21" s="86">
        <v>3618.669</v>
      </c>
      <c r="G21" s="214" t="s">
        <v>852</v>
      </c>
      <c r="H21" s="86">
        <v>399.054</v>
      </c>
      <c r="I21" s="216">
        <v>28354.568000000003</v>
      </c>
      <c r="J21" s="222" t="s">
        <v>608</v>
      </c>
      <c r="K21" s="86">
        <v>126.243</v>
      </c>
      <c r="L21" s="86">
        <v>61.806</v>
      </c>
      <c r="M21" s="216">
        <v>28542.617000000002</v>
      </c>
    </row>
    <row r="22" spans="1:13" ht="18.75">
      <c r="A22" s="219"/>
      <c r="B22" s="213" t="s">
        <v>593</v>
      </c>
      <c r="C22" s="214" t="s">
        <v>852</v>
      </c>
      <c r="D22" s="214" t="s">
        <v>852</v>
      </c>
      <c r="E22" s="86">
        <v>24044.958</v>
      </c>
      <c r="F22" s="86">
        <v>2808.402</v>
      </c>
      <c r="G22" s="214" t="s">
        <v>852</v>
      </c>
      <c r="H22" s="86">
        <v>397.897</v>
      </c>
      <c r="I22" s="216">
        <v>27251.257</v>
      </c>
      <c r="J22" s="222" t="s">
        <v>608</v>
      </c>
      <c r="K22" s="86">
        <v>127.088</v>
      </c>
      <c r="L22" s="86">
        <v>170.805</v>
      </c>
      <c r="M22" s="216">
        <v>27549.15</v>
      </c>
    </row>
    <row r="23" spans="1:13" ht="18.75">
      <c r="A23" s="130"/>
      <c r="B23" s="213" t="s">
        <v>594</v>
      </c>
      <c r="C23" s="214" t="s">
        <v>852</v>
      </c>
      <c r="D23" s="214" t="s">
        <v>852</v>
      </c>
      <c r="E23" s="86">
        <v>18723.649</v>
      </c>
      <c r="F23" s="86">
        <v>6978.696</v>
      </c>
      <c r="G23" s="214" t="s">
        <v>852</v>
      </c>
      <c r="H23" s="86">
        <v>382.861</v>
      </c>
      <c r="I23" s="216">
        <v>26085.206000000002</v>
      </c>
      <c r="J23" s="222" t="s">
        <v>608</v>
      </c>
      <c r="K23" s="86">
        <v>127.522</v>
      </c>
      <c r="L23" s="86">
        <v>121.867</v>
      </c>
      <c r="M23" s="216">
        <v>26334.595</v>
      </c>
    </row>
    <row r="24" spans="1:13" ht="18.75">
      <c r="A24" s="130"/>
      <c r="B24" s="213" t="s">
        <v>595</v>
      </c>
      <c r="C24" s="214" t="s">
        <v>852</v>
      </c>
      <c r="D24" s="214" t="s">
        <v>852</v>
      </c>
      <c r="E24" s="86">
        <v>20988.283</v>
      </c>
      <c r="F24" s="86">
        <v>7483.558</v>
      </c>
      <c r="G24" s="214" t="s">
        <v>852</v>
      </c>
      <c r="H24" s="86">
        <v>420.051</v>
      </c>
      <c r="I24" s="216">
        <v>28891.892</v>
      </c>
      <c r="J24" s="222" t="s">
        <v>608</v>
      </c>
      <c r="K24" s="86">
        <v>127.081</v>
      </c>
      <c r="L24" s="86">
        <v>160.377</v>
      </c>
      <c r="M24" s="216">
        <v>29179.35</v>
      </c>
    </row>
    <row r="25" spans="1:13" ht="18.75">
      <c r="A25" s="130"/>
      <c r="B25" s="213" t="s">
        <v>596</v>
      </c>
      <c r="C25" s="214" t="s">
        <v>852</v>
      </c>
      <c r="D25" s="214" t="s">
        <v>852</v>
      </c>
      <c r="E25" s="86">
        <v>20060.914</v>
      </c>
      <c r="F25" s="86">
        <v>6829.934</v>
      </c>
      <c r="G25" s="214" t="s">
        <v>852</v>
      </c>
      <c r="H25" s="86">
        <v>396.8</v>
      </c>
      <c r="I25" s="216">
        <v>27287.648</v>
      </c>
      <c r="J25" s="222" t="s">
        <v>608</v>
      </c>
      <c r="K25" s="86">
        <v>126.483</v>
      </c>
      <c r="L25" s="86">
        <v>156.253</v>
      </c>
      <c r="M25" s="216">
        <v>27570.384000000002</v>
      </c>
    </row>
    <row r="26" spans="1:13" ht="18.75">
      <c r="A26" s="130"/>
      <c r="B26" s="213" t="s">
        <v>597</v>
      </c>
      <c r="C26" s="214" t="s">
        <v>852</v>
      </c>
      <c r="D26" s="214" t="s">
        <v>852</v>
      </c>
      <c r="E26" s="86">
        <v>19768.149</v>
      </c>
      <c r="F26" s="86">
        <v>5919.263</v>
      </c>
      <c r="G26" s="214" t="s">
        <v>852</v>
      </c>
      <c r="H26" s="86">
        <v>423.512</v>
      </c>
      <c r="I26" s="216">
        <v>26110.924</v>
      </c>
      <c r="J26" s="222" t="s">
        <v>608</v>
      </c>
      <c r="K26" s="86">
        <v>128.442</v>
      </c>
      <c r="L26" s="86">
        <v>153.643</v>
      </c>
      <c r="M26" s="216">
        <v>26393.009</v>
      </c>
    </row>
    <row r="27" spans="1:13" ht="18.75">
      <c r="A27" s="130"/>
      <c r="B27" s="213" t="s">
        <v>598</v>
      </c>
      <c r="C27" s="214" t="s">
        <v>852</v>
      </c>
      <c r="D27" s="214" t="s">
        <v>852</v>
      </c>
      <c r="E27" s="86">
        <v>19701.042</v>
      </c>
      <c r="F27" s="86">
        <v>5668.172</v>
      </c>
      <c r="G27" s="214" t="s">
        <v>852</v>
      </c>
      <c r="H27" s="86">
        <v>410.301</v>
      </c>
      <c r="I27" s="216">
        <v>25779.515</v>
      </c>
      <c r="J27" s="222" t="s">
        <v>608</v>
      </c>
      <c r="K27" s="86">
        <v>127.91</v>
      </c>
      <c r="L27" s="86">
        <v>139.17</v>
      </c>
      <c r="M27" s="216">
        <v>26046.594999999998</v>
      </c>
    </row>
    <row r="28" spans="1:13" ht="18.75">
      <c r="A28" s="130"/>
      <c r="B28" s="213" t="s">
        <v>599</v>
      </c>
      <c r="C28" s="214" t="s">
        <v>852</v>
      </c>
      <c r="D28" s="214" t="s">
        <v>852</v>
      </c>
      <c r="E28" s="86">
        <v>19683.171</v>
      </c>
      <c r="F28" s="86">
        <v>5353.121</v>
      </c>
      <c r="G28" s="214" t="s">
        <v>852</v>
      </c>
      <c r="H28" s="86">
        <v>412.181</v>
      </c>
      <c r="I28" s="216">
        <v>25448.472999999998</v>
      </c>
      <c r="J28" s="222" t="s">
        <v>608</v>
      </c>
      <c r="K28" s="86">
        <v>128.228</v>
      </c>
      <c r="L28" s="86">
        <v>167.871</v>
      </c>
      <c r="M28" s="216">
        <v>25744.571999999996</v>
      </c>
    </row>
    <row r="29" spans="1:13" ht="18.75">
      <c r="A29" s="130"/>
      <c r="B29" s="213" t="s">
        <v>600</v>
      </c>
      <c r="C29" s="214" t="s">
        <v>852</v>
      </c>
      <c r="D29" s="214" t="s">
        <v>852</v>
      </c>
      <c r="E29" s="86">
        <v>19714.081</v>
      </c>
      <c r="F29" s="86">
        <v>5090.026</v>
      </c>
      <c r="G29" s="214" t="s">
        <v>852</v>
      </c>
      <c r="H29" s="86">
        <v>435.297</v>
      </c>
      <c r="I29" s="216">
        <v>25239.403999999995</v>
      </c>
      <c r="J29" s="222" t="s">
        <v>608</v>
      </c>
      <c r="K29" s="86">
        <v>128.069</v>
      </c>
      <c r="L29" s="86">
        <v>163.221</v>
      </c>
      <c r="M29" s="216">
        <v>25530.693999999996</v>
      </c>
    </row>
    <row r="30" spans="1:13" ht="18.75">
      <c r="A30" s="130"/>
      <c r="B30" s="213" t="s">
        <v>601</v>
      </c>
      <c r="C30" s="214" t="s">
        <v>852</v>
      </c>
      <c r="D30" s="214" t="s">
        <v>852</v>
      </c>
      <c r="E30" s="86">
        <v>18949.009</v>
      </c>
      <c r="F30" s="86">
        <v>3403.248</v>
      </c>
      <c r="G30" s="214" t="s">
        <v>852</v>
      </c>
      <c r="H30" s="86">
        <v>401.307</v>
      </c>
      <c r="I30" s="216">
        <v>22753.564</v>
      </c>
      <c r="J30" s="222" t="s">
        <v>608</v>
      </c>
      <c r="K30" s="86">
        <v>127.517</v>
      </c>
      <c r="L30" s="86">
        <v>211.972</v>
      </c>
      <c r="M30" s="216">
        <v>23093.053</v>
      </c>
    </row>
    <row r="31" spans="1:13" ht="18.75">
      <c r="A31" s="130"/>
      <c r="B31" s="213" t="s">
        <v>590</v>
      </c>
      <c r="C31" s="214" t="s">
        <v>852</v>
      </c>
      <c r="D31" s="214" t="s">
        <v>852</v>
      </c>
      <c r="E31" s="86">
        <v>19245.85</v>
      </c>
      <c r="F31" s="86">
        <v>4054.538</v>
      </c>
      <c r="G31" s="92" t="s">
        <v>852</v>
      </c>
      <c r="H31" s="86">
        <v>416.583</v>
      </c>
      <c r="I31" s="216">
        <v>23716.970999999998</v>
      </c>
      <c r="J31" s="222" t="s">
        <v>608</v>
      </c>
      <c r="K31" s="86">
        <v>126.645</v>
      </c>
      <c r="L31" s="86">
        <v>165.706</v>
      </c>
      <c r="M31" s="216">
        <v>24009.321999999996</v>
      </c>
    </row>
    <row r="32" spans="1:13" ht="18.75">
      <c r="A32" s="130"/>
      <c r="B32" s="213"/>
      <c r="C32" s="214"/>
      <c r="D32" s="214"/>
      <c r="E32" s="86"/>
      <c r="F32" s="86"/>
      <c r="G32" s="92"/>
      <c r="H32" s="86"/>
      <c r="I32" s="216"/>
      <c r="J32" s="222"/>
      <c r="K32" s="86"/>
      <c r="L32" s="86"/>
      <c r="M32" s="216"/>
    </row>
    <row r="33" spans="1:13" ht="18.75">
      <c r="A33" s="219">
        <v>2004</v>
      </c>
      <c r="B33" s="213" t="s">
        <v>591</v>
      </c>
      <c r="C33" s="214" t="s">
        <v>852</v>
      </c>
      <c r="D33" s="214" t="s">
        <v>852</v>
      </c>
      <c r="E33" s="86">
        <v>21100.859</v>
      </c>
      <c r="F33" s="86">
        <v>3406.277</v>
      </c>
      <c r="G33" s="92" t="s">
        <v>852</v>
      </c>
      <c r="H33" s="86">
        <v>435.206</v>
      </c>
      <c r="I33" s="216">
        <v>24942.341999999997</v>
      </c>
      <c r="J33" s="222" t="s">
        <v>608</v>
      </c>
      <c r="K33" s="86">
        <v>126.412</v>
      </c>
      <c r="L33" s="86">
        <v>161.005</v>
      </c>
      <c r="M33" s="216">
        <v>25229.759</v>
      </c>
    </row>
    <row r="34" spans="1:13" ht="18.75">
      <c r="A34" s="219"/>
      <c r="B34" s="213" t="s">
        <v>592</v>
      </c>
      <c r="C34" s="214" t="s">
        <v>852</v>
      </c>
      <c r="D34" s="214" t="s">
        <v>852</v>
      </c>
      <c r="E34" s="86">
        <v>22307.12</v>
      </c>
      <c r="F34" s="86">
        <v>3138.77</v>
      </c>
      <c r="G34" s="92" t="s">
        <v>852</v>
      </c>
      <c r="H34" s="86">
        <v>419.758</v>
      </c>
      <c r="I34" s="216">
        <v>25865.648</v>
      </c>
      <c r="J34" s="222" t="s">
        <v>608</v>
      </c>
      <c r="K34" s="86">
        <v>126.377</v>
      </c>
      <c r="L34" s="86">
        <v>170.628</v>
      </c>
      <c r="M34" s="216">
        <v>26162.653000000002</v>
      </c>
    </row>
    <row r="35" spans="1:13" ht="18.75">
      <c r="A35" s="219"/>
      <c r="B35" s="213" t="s">
        <v>593</v>
      </c>
      <c r="C35" s="214" t="s">
        <v>852</v>
      </c>
      <c r="D35" s="214" t="s">
        <v>852</v>
      </c>
      <c r="E35" s="86">
        <v>20632.287</v>
      </c>
      <c r="F35" s="86">
        <v>4208.77</v>
      </c>
      <c r="G35" s="92" t="s">
        <v>852</v>
      </c>
      <c r="H35" s="86">
        <v>405.905</v>
      </c>
      <c r="I35" s="216">
        <v>25246.962</v>
      </c>
      <c r="J35" s="222" t="s">
        <v>608</v>
      </c>
      <c r="K35" s="86">
        <v>124.896</v>
      </c>
      <c r="L35" s="86">
        <v>956.792</v>
      </c>
      <c r="M35" s="216">
        <v>26328.65</v>
      </c>
    </row>
    <row r="36" spans="1:13" ht="18.75">
      <c r="A36" s="219"/>
      <c r="B36" s="213" t="s">
        <v>594</v>
      </c>
      <c r="C36" s="214" t="s">
        <v>852</v>
      </c>
      <c r="D36" s="214" t="s">
        <v>852</v>
      </c>
      <c r="E36" s="86">
        <v>21257.938</v>
      </c>
      <c r="F36" s="86">
        <v>4814.889</v>
      </c>
      <c r="G36" s="92" t="s">
        <v>852</v>
      </c>
      <c r="H36" s="86">
        <v>417.515</v>
      </c>
      <c r="I36" s="216">
        <v>26490.341999999997</v>
      </c>
      <c r="J36" s="222" t="s">
        <v>608</v>
      </c>
      <c r="K36" s="86">
        <v>124.316</v>
      </c>
      <c r="L36" s="86">
        <v>964.168</v>
      </c>
      <c r="M36" s="216">
        <v>27578.825999999997</v>
      </c>
    </row>
    <row r="37" spans="1:13" ht="18.75">
      <c r="A37" s="219"/>
      <c r="B37" s="213" t="s">
        <v>595</v>
      </c>
      <c r="C37" s="214" t="s">
        <v>852</v>
      </c>
      <c r="D37" s="214" t="s">
        <v>852</v>
      </c>
      <c r="E37" s="86">
        <v>20575.836</v>
      </c>
      <c r="F37" s="86">
        <v>4250.409</v>
      </c>
      <c r="G37" s="92" t="s">
        <v>852</v>
      </c>
      <c r="H37" s="86">
        <v>405.875</v>
      </c>
      <c r="I37" s="216">
        <v>25232.12</v>
      </c>
      <c r="J37" s="222" t="s">
        <v>608</v>
      </c>
      <c r="K37" s="86">
        <v>123.752</v>
      </c>
      <c r="L37" s="86">
        <v>980.471</v>
      </c>
      <c r="M37" s="216">
        <v>26336.343</v>
      </c>
    </row>
    <row r="38" spans="1:13" ht="18.75">
      <c r="A38" s="130"/>
      <c r="B38" s="213" t="s">
        <v>857</v>
      </c>
      <c r="C38" s="214" t="s">
        <v>852</v>
      </c>
      <c r="D38" s="214" t="s">
        <v>852</v>
      </c>
      <c r="E38" s="86">
        <v>20251.228</v>
      </c>
      <c r="F38" s="86">
        <v>3464.686</v>
      </c>
      <c r="G38" s="214" t="s">
        <v>852</v>
      </c>
      <c r="H38" s="86">
        <v>385.702</v>
      </c>
      <c r="I38" s="216">
        <v>24101.616</v>
      </c>
      <c r="J38" s="222" t="s">
        <v>608</v>
      </c>
      <c r="K38" s="86">
        <v>123.243</v>
      </c>
      <c r="L38" s="86">
        <v>206.595</v>
      </c>
      <c r="M38" s="216">
        <v>24431.454</v>
      </c>
    </row>
    <row r="39" spans="1:13" ht="18.75">
      <c r="A39" s="130"/>
      <c r="B39" s="213" t="s">
        <v>858</v>
      </c>
      <c r="C39" s="214" t="s">
        <v>852</v>
      </c>
      <c r="D39" s="214" t="s">
        <v>852</v>
      </c>
      <c r="E39" s="86">
        <v>19970.177</v>
      </c>
      <c r="F39" s="86">
        <v>3959.639</v>
      </c>
      <c r="G39" s="214" t="s">
        <v>852</v>
      </c>
      <c r="H39" s="86">
        <v>382.962</v>
      </c>
      <c r="I39" s="216">
        <v>24312.778</v>
      </c>
      <c r="J39" s="222" t="s">
        <v>608</v>
      </c>
      <c r="K39" s="86">
        <v>126.527</v>
      </c>
      <c r="L39" s="86">
        <v>278.933</v>
      </c>
      <c r="M39" s="216">
        <v>24718.237999999998</v>
      </c>
    </row>
    <row r="40" spans="1:13" ht="18.75">
      <c r="A40" s="130"/>
      <c r="B40" s="213" t="s">
        <v>598</v>
      </c>
      <c r="C40" s="214" t="s">
        <v>852</v>
      </c>
      <c r="D40" s="214" t="s">
        <v>852</v>
      </c>
      <c r="E40" s="86">
        <v>21185.179</v>
      </c>
      <c r="F40" s="86">
        <v>4217.4</v>
      </c>
      <c r="G40" s="214" t="s">
        <v>852</v>
      </c>
      <c r="H40" s="86">
        <v>400.015</v>
      </c>
      <c r="I40" s="216">
        <v>25802.593999999997</v>
      </c>
      <c r="J40" s="222" t="s">
        <v>608</v>
      </c>
      <c r="K40" s="86">
        <v>127.604</v>
      </c>
      <c r="L40" s="86">
        <v>157.646</v>
      </c>
      <c r="M40" s="216">
        <v>26087.843999999997</v>
      </c>
    </row>
    <row r="41" spans="1:13" ht="18.75">
      <c r="A41" s="130"/>
      <c r="B41" s="213" t="s">
        <v>599</v>
      </c>
      <c r="C41" s="214" t="s">
        <v>852</v>
      </c>
      <c r="D41" s="214" t="s">
        <v>852</v>
      </c>
      <c r="E41" s="86">
        <v>20885.002</v>
      </c>
      <c r="F41" s="86">
        <v>4071.574</v>
      </c>
      <c r="G41" s="214" t="s">
        <v>852</v>
      </c>
      <c r="H41" s="86">
        <v>390.699</v>
      </c>
      <c r="I41" s="216">
        <v>25347.275</v>
      </c>
      <c r="J41" s="222" t="s">
        <v>608</v>
      </c>
      <c r="K41" s="86">
        <v>127.439</v>
      </c>
      <c r="L41" s="86">
        <v>209.692</v>
      </c>
      <c r="M41" s="218">
        <v>25684.406</v>
      </c>
    </row>
    <row r="42" spans="1:13" ht="18.75">
      <c r="A42" s="130"/>
      <c r="B42" s="213" t="s">
        <v>600</v>
      </c>
      <c r="C42" s="214" t="s">
        <v>852</v>
      </c>
      <c r="D42" s="214" t="s">
        <v>852</v>
      </c>
      <c r="E42" s="86">
        <v>20507.796</v>
      </c>
      <c r="F42" s="86">
        <v>4504.678</v>
      </c>
      <c r="G42" s="214" t="s">
        <v>852</v>
      </c>
      <c r="H42" s="86">
        <v>382.625</v>
      </c>
      <c r="I42" s="216">
        <v>25395.099</v>
      </c>
      <c r="J42" s="222" t="s">
        <v>608</v>
      </c>
      <c r="K42" s="86">
        <v>128.45</v>
      </c>
      <c r="L42" s="82">
        <v>151.119</v>
      </c>
      <c r="M42" s="218">
        <v>25674.667999999998</v>
      </c>
    </row>
    <row r="43" spans="1:13" ht="18.75">
      <c r="A43" s="126"/>
      <c r="B43" s="213" t="s">
        <v>601</v>
      </c>
      <c r="C43" s="214" t="s">
        <v>852</v>
      </c>
      <c r="D43" s="214" t="s">
        <v>852</v>
      </c>
      <c r="E43" s="82">
        <v>20406.606</v>
      </c>
      <c r="F43" s="82">
        <v>3811.876</v>
      </c>
      <c r="G43" s="214" t="s">
        <v>852</v>
      </c>
      <c r="H43" s="82">
        <v>371.133</v>
      </c>
      <c r="I43" s="218">
        <v>24589.615</v>
      </c>
      <c r="J43" s="222" t="s">
        <v>608</v>
      </c>
      <c r="K43" s="82">
        <v>129.116</v>
      </c>
      <c r="L43" s="82">
        <v>164.17</v>
      </c>
      <c r="M43" s="218">
        <v>24882.901</v>
      </c>
    </row>
    <row r="44" spans="1:13" ht="18.75">
      <c r="A44" s="126"/>
      <c r="B44" s="213" t="s">
        <v>590</v>
      </c>
      <c r="C44" s="214" t="s">
        <v>852</v>
      </c>
      <c r="D44" s="214" t="s">
        <v>852</v>
      </c>
      <c r="E44" s="82">
        <v>20013.213</v>
      </c>
      <c r="F44" s="82">
        <v>3826.571</v>
      </c>
      <c r="G44" s="214" t="s">
        <v>852</v>
      </c>
      <c r="H44" s="82">
        <v>360.411</v>
      </c>
      <c r="I44" s="218">
        <v>24200.195</v>
      </c>
      <c r="J44" s="222" t="s">
        <v>608</v>
      </c>
      <c r="K44" s="82">
        <v>130.244</v>
      </c>
      <c r="L44" s="83">
        <v>162.642</v>
      </c>
      <c r="M44" s="208">
        <v>24493.081</v>
      </c>
    </row>
    <row r="45" spans="1:13" ht="18.75">
      <c r="A45" s="126"/>
      <c r="B45" s="213"/>
      <c r="C45" s="214"/>
      <c r="D45" s="214"/>
      <c r="E45" s="82"/>
      <c r="F45" s="82"/>
      <c r="G45" s="214"/>
      <c r="H45" s="82"/>
      <c r="I45" s="218"/>
      <c r="J45" s="222"/>
      <c r="K45" s="82"/>
      <c r="L45" s="83"/>
      <c r="M45" s="126"/>
    </row>
    <row r="46" spans="1:13" ht="18.75">
      <c r="A46" s="219">
        <v>2005</v>
      </c>
      <c r="B46" s="213" t="s">
        <v>591</v>
      </c>
      <c r="C46" s="214" t="s">
        <v>852</v>
      </c>
      <c r="D46" s="214" t="s">
        <v>852</v>
      </c>
      <c r="E46" s="82">
        <v>20975.404</v>
      </c>
      <c r="F46" s="82">
        <v>4754.231</v>
      </c>
      <c r="G46" s="214" t="s">
        <v>852</v>
      </c>
      <c r="H46" s="82">
        <v>363.799</v>
      </c>
      <c r="I46" s="218">
        <v>26093.433999999997</v>
      </c>
      <c r="J46" s="222" t="s">
        <v>608</v>
      </c>
      <c r="K46" s="83">
        <v>131.085</v>
      </c>
      <c r="L46" s="82">
        <v>153.526</v>
      </c>
      <c r="M46" s="218">
        <v>26378.045</v>
      </c>
    </row>
    <row r="47" spans="1:13" ht="18.75">
      <c r="A47" s="126"/>
      <c r="B47" s="213" t="s">
        <v>592</v>
      </c>
      <c r="C47" s="214" t="s">
        <v>852</v>
      </c>
      <c r="D47" s="214" t="s">
        <v>852</v>
      </c>
      <c r="E47" s="82">
        <v>20881.647</v>
      </c>
      <c r="F47" s="82">
        <v>5015.066</v>
      </c>
      <c r="G47" s="214" t="s">
        <v>852</v>
      </c>
      <c r="H47" s="82">
        <v>359.58</v>
      </c>
      <c r="I47" s="218">
        <v>26256.293</v>
      </c>
      <c r="J47" s="222" t="s">
        <v>608</v>
      </c>
      <c r="K47" s="82">
        <v>131.376</v>
      </c>
      <c r="L47" s="82">
        <v>154.38</v>
      </c>
      <c r="M47" s="218">
        <v>26542.049000000003</v>
      </c>
    </row>
    <row r="48" spans="1:13" ht="18.75">
      <c r="A48" s="126"/>
      <c r="B48" s="213" t="s">
        <v>593</v>
      </c>
      <c r="C48" s="214" t="s">
        <v>852</v>
      </c>
      <c r="D48" s="214" t="s">
        <v>852</v>
      </c>
      <c r="E48" s="82">
        <v>21749.923</v>
      </c>
      <c r="F48" s="82">
        <v>5314.505</v>
      </c>
      <c r="G48" s="214" t="s">
        <v>852</v>
      </c>
      <c r="H48" s="82">
        <v>375.801</v>
      </c>
      <c r="I48" s="218">
        <v>27440.229</v>
      </c>
      <c r="J48" s="222" t="s">
        <v>608</v>
      </c>
      <c r="K48" s="82">
        <v>131.52</v>
      </c>
      <c r="L48" s="82">
        <v>166.981</v>
      </c>
      <c r="M48" s="218">
        <v>27738.73</v>
      </c>
    </row>
    <row r="49" spans="1:13" ht="18.75">
      <c r="A49" s="126"/>
      <c r="B49" s="213" t="s">
        <v>594</v>
      </c>
      <c r="C49" s="214" t="s">
        <v>852</v>
      </c>
      <c r="D49" s="214" t="s">
        <v>852</v>
      </c>
      <c r="E49" s="82">
        <v>21390.395</v>
      </c>
      <c r="F49" s="82">
        <v>4963.339</v>
      </c>
      <c r="G49" s="214" t="s">
        <v>852</v>
      </c>
      <c r="H49" s="82">
        <v>364.697</v>
      </c>
      <c r="I49" s="218">
        <v>26718.431</v>
      </c>
      <c r="J49" s="222" t="s">
        <v>608</v>
      </c>
      <c r="K49" s="82">
        <v>130.886</v>
      </c>
      <c r="L49" s="82">
        <v>193.575</v>
      </c>
      <c r="M49" s="218">
        <v>27042.892</v>
      </c>
    </row>
    <row r="50" spans="1:13" ht="18.75">
      <c r="A50" s="126"/>
      <c r="B50" s="213" t="s">
        <v>595</v>
      </c>
      <c r="C50" s="214" t="s">
        <v>852</v>
      </c>
      <c r="D50" s="214" t="s">
        <v>852</v>
      </c>
      <c r="E50" s="82">
        <v>25753.604</v>
      </c>
      <c r="F50" s="82">
        <v>5566.497</v>
      </c>
      <c r="G50" s="214" t="s">
        <v>852</v>
      </c>
      <c r="H50" s="82">
        <v>428.48</v>
      </c>
      <c r="I50" s="218">
        <v>31748.581</v>
      </c>
      <c r="J50" s="222" t="s">
        <v>608</v>
      </c>
      <c r="K50" s="82">
        <v>132.836</v>
      </c>
      <c r="L50" s="82">
        <v>230.889</v>
      </c>
      <c r="M50" s="218">
        <v>32112.305999999997</v>
      </c>
    </row>
    <row r="51" spans="1:13" ht="18.75">
      <c r="A51" s="126"/>
      <c r="B51" s="213" t="s">
        <v>596</v>
      </c>
      <c r="C51" s="214" t="s">
        <v>852</v>
      </c>
      <c r="D51" s="214" t="s">
        <v>852</v>
      </c>
      <c r="E51" s="82">
        <v>25942.089</v>
      </c>
      <c r="F51" s="82">
        <v>5619.92</v>
      </c>
      <c r="G51" s="214" t="s">
        <v>852</v>
      </c>
      <c r="H51" s="82">
        <v>426.164</v>
      </c>
      <c r="I51" s="218">
        <v>31988.173</v>
      </c>
      <c r="J51" s="222" t="s">
        <v>608</v>
      </c>
      <c r="K51" s="82">
        <v>133.907</v>
      </c>
      <c r="L51" s="82">
        <v>298.103</v>
      </c>
      <c r="M51" s="218">
        <v>32420.182999999997</v>
      </c>
    </row>
    <row r="52" spans="1:13" ht="18.75">
      <c r="A52" s="126"/>
      <c r="B52" s="213" t="s">
        <v>597</v>
      </c>
      <c r="C52" s="214" t="s">
        <v>852</v>
      </c>
      <c r="D52" s="214" t="s">
        <v>852</v>
      </c>
      <c r="E52" s="82">
        <v>26128.262</v>
      </c>
      <c r="F52" s="82">
        <v>6957.791</v>
      </c>
      <c r="G52" s="214" t="s">
        <v>852</v>
      </c>
      <c r="H52" s="82">
        <v>410.941</v>
      </c>
      <c r="I52" s="218">
        <v>33496.994</v>
      </c>
      <c r="J52" s="222" t="s">
        <v>608</v>
      </c>
      <c r="K52" s="82">
        <v>133.251</v>
      </c>
      <c r="L52" s="82">
        <v>138.663</v>
      </c>
      <c r="M52" s="218">
        <v>33768.907999999996</v>
      </c>
    </row>
    <row r="53" spans="1:13" ht="18.75">
      <c r="A53" s="126"/>
      <c r="B53" s="213" t="s">
        <v>598</v>
      </c>
      <c r="C53" s="214" t="s">
        <v>852</v>
      </c>
      <c r="D53" s="214" t="s">
        <v>852</v>
      </c>
      <c r="E53" s="82">
        <v>26278.893</v>
      </c>
      <c r="F53" s="82">
        <v>7206.924</v>
      </c>
      <c r="G53" s="214" t="s">
        <v>852</v>
      </c>
      <c r="H53" s="82">
        <v>411.762</v>
      </c>
      <c r="I53" s="218">
        <v>33897.579000000005</v>
      </c>
      <c r="J53" s="222" t="s">
        <v>608</v>
      </c>
      <c r="K53" s="82">
        <v>133.046</v>
      </c>
      <c r="L53" s="82">
        <v>147.646</v>
      </c>
      <c r="M53" s="218">
        <v>34178.27100000001</v>
      </c>
    </row>
    <row r="54" spans="1:13" ht="18.75">
      <c r="A54" s="126"/>
      <c r="B54" s="213" t="s">
        <v>599</v>
      </c>
      <c r="C54" s="92" t="s">
        <v>852</v>
      </c>
      <c r="D54" s="92" t="s">
        <v>852</v>
      </c>
      <c r="E54" s="82">
        <v>26200.483255</v>
      </c>
      <c r="F54" s="82">
        <v>6941.016212</v>
      </c>
      <c r="G54" s="92" t="s">
        <v>852</v>
      </c>
      <c r="H54" s="82">
        <v>393.98499599999997</v>
      </c>
      <c r="I54" s="218">
        <v>33535.484463</v>
      </c>
      <c r="J54" s="222" t="s">
        <v>608</v>
      </c>
      <c r="K54" s="82">
        <v>133.812471</v>
      </c>
      <c r="L54" s="82">
        <v>145.959701</v>
      </c>
      <c r="M54" s="218">
        <v>33815.256635</v>
      </c>
    </row>
    <row r="55" spans="1:13" ht="18.75">
      <c r="A55" s="126"/>
      <c r="B55" s="213" t="s">
        <v>600</v>
      </c>
      <c r="C55" s="92" t="s">
        <v>852</v>
      </c>
      <c r="D55" s="92" t="s">
        <v>852</v>
      </c>
      <c r="E55" s="82">
        <v>26861.755165</v>
      </c>
      <c r="F55" s="82">
        <v>7276.666657000001</v>
      </c>
      <c r="G55" s="92" t="s">
        <v>852</v>
      </c>
      <c r="H55" s="82">
        <v>405.817237</v>
      </c>
      <c r="I55" s="218">
        <v>34544.239059</v>
      </c>
      <c r="J55" s="222" t="s">
        <v>608</v>
      </c>
      <c r="K55" s="82">
        <v>133.700525</v>
      </c>
      <c r="L55" s="82">
        <v>216.88746899999998</v>
      </c>
      <c r="M55" s="218">
        <v>34894.827053</v>
      </c>
    </row>
    <row r="56" spans="1:13" ht="18.75">
      <c r="A56" s="126"/>
      <c r="B56" s="213" t="s">
        <v>601</v>
      </c>
      <c r="C56" s="92" t="s">
        <v>852</v>
      </c>
      <c r="D56" s="92" t="s">
        <v>852</v>
      </c>
      <c r="E56" s="82">
        <v>25226.890719</v>
      </c>
      <c r="F56" s="82">
        <v>9118.278981000001</v>
      </c>
      <c r="G56" s="92" t="s">
        <v>852</v>
      </c>
      <c r="H56" s="82">
        <v>396.15997600000003</v>
      </c>
      <c r="I56" s="218">
        <v>34741.329676</v>
      </c>
      <c r="J56" s="222" t="s">
        <v>608</v>
      </c>
      <c r="K56" s="82">
        <v>133.176005</v>
      </c>
      <c r="L56" s="82">
        <v>151.216195</v>
      </c>
      <c r="M56" s="218">
        <v>35025.721876</v>
      </c>
    </row>
    <row r="57" spans="1:13" ht="18.75">
      <c r="A57" s="126"/>
      <c r="B57" s="213" t="s">
        <v>590</v>
      </c>
      <c r="C57" s="92" t="s">
        <v>852</v>
      </c>
      <c r="D57" s="92" t="s">
        <v>852</v>
      </c>
      <c r="E57" s="82">
        <v>24867.274222</v>
      </c>
      <c r="F57" s="82">
        <v>9403.792801000001</v>
      </c>
      <c r="G57" s="92" t="s">
        <v>852</v>
      </c>
      <c r="H57" s="82">
        <v>339.33408299999996</v>
      </c>
      <c r="I57" s="218">
        <v>34610.401106000005</v>
      </c>
      <c r="J57" s="222" t="s">
        <v>608</v>
      </c>
      <c r="K57" s="82">
        <v>127.66837799999999</v>
      </c>
      <c r="L57" s="82">
        <v>140.923266</v>
      </c>
      <c r="M57" s="218">
        <v>34878.992750000005</v>
      </c>
    </row>
    <row r="58" spans="1:13" ht="18.75">
      <c r="A58" s="126"/>
      <c r="B58" s="213"/>
      <c r="C58" s="92"/>
      <c r="D58" s="92"/>
      <c r="E58" s="82"/>
      <c r="F58" s="82"/>
      <c r="G58" s="92"/>
      <c r="H58" s="82"/>
      <c r="I58" s="218"/>
      <c r="J58" s="222"/>
      <c r="K58" s="82"/>
      <c r="L58" s="82"/>
      <c r="M58" s="218"/>
    </row>
    <row r="59" spans="1:13" ht="18.75">
      <c r="A59" s="219">
        <v>2006</v>
      </c>
      <c r="B59" s="213" t="s">
        <v>591</v>
      </c>
      <c r="C59" s="92" t="s">
        <v>852</v>
      </c>
      <c r="D59" s="92" t="s">
        <v>852</v>
      </c>
      <c r="E59" s="82">
        <v>25190.668136999997</v>
      </c>
      <c r="F59" s="82">
        <v>10608.561437</v>
      </c>
      <c r="G59" s="92" t="s">
        <v>852</v>
      </c>
      <c r="H59" s="82">
        <v>335.62688399999996</v>
      </c>
      <c r="I59" s="218">
        <v>36134.856457999995</v>
      </c>
      <c r="J59" s="222" t="s">
        <v>608</v>
      </c>
      <c r="K59" s="82">
        <v>129.371585</v>
      </c>
      <c r="L59" s="82">
        <v>138.48881</v>
      </c>
      <c r="M59" s="218">
        <v>36402.716853</v>
      </c>
    </row>
    <row r="60" spans="1:13" ht="18.75">
      <c r="A60" s="126"/>
      <c r="B60" s="213" t="s">
        <v>592</v>
      </c>
      <c r="C60" s="92" t="s">
        <v>852</v>
      </c>
      <c r="D60" s="92" t="s">
        <v>852</v>
      </c>
      <c r="E60" s="82">
        <v>25450.135440000002</v>
      </c>
      <c r="F60" s="82">
        <v>10656.387943</v>
      </c>
      <c r="G60" s="92" t="s">
        <v>852</v>
      </c>
      <c r="H60" s="82">
        <v>335.61031099999997</v>
      </c>
      <c r="I60" s="218">
        <v>36442.133694</v>
      </c>
      <c r="J60" s="222" t="s">
        <v>608</v>
      </c>
      <c r="K60" s="82">
        <v>129.307641</v>
      </c>
      <c r="L60" s="82">
        <v>139.327494</v>
      </c>
      <c r="M60" s="91">
        <v>36710.76882899999</v>
      </c>
    </row>
    <row r="61" spans="1:13" ht="18.75">
      <c r="A61" s="126"/>
      <c r="B61" s="213" t="s">
        <v>593</v>
      </c>
      <c r="C61" s="92" t="s">
        <v>852</v>
      </c>
      <c r="D61" s="92" t="s">
        <v>852</v>
      </c>
      <c r="E61" s="82">
        <v>25659.600715</v>
      </c>
      <c r="F61" s="82">
        <v>10535.790434999999</v>
      </c>
      <c r="G61" s="92" t="s">
        <v>852</v>
      </c>
      <c r="H61" s="82">
        <v>340.158409</v>
      </c>
      <c r="I61" s="218">
        <v>36535.549559</v>
      </c>
      <c r="J61" s="222" t="s">
        <v>608</v>
      </c>
      <c r="K61" s="82">
        <v>128.68588</v>
      </c>
      <c r="L61" s="82">
        <v>174.314309</v>
      </c>
      <c r="M61" s="218">
        <v>36838.549748</v>
      </c>
    </row>
    <row r="62" spans="1:13" ht="18.75">
      <c r="A62" s="126"/>
      <c r="B62" s="213" t="s">
        <v>594</v>
      </c>
      <c r="C62" s="92" t="s">
        <v>852</v>
      </c>
      <c r="D62" s="92" t="s">
        <v>852</v>
      </c>
      <c r="E62" s="82">
        <v>25765.814</v>
      </c>
      <c r="F62" s="82">
        <v>11635.621</v>
      </c>
      <c r="G62" s="92" t="s">
        <v>852</v>
      </c>
      <c r="H62" s="82">
        <v>345.048</v>
      </c>
      <c r="I62" s="218">
        <v>37746.483</v>
      </c>
      <c r="J62" s="222" t="s">
        <v>608</v>
      </c>
      <c r="K62" s="82">
        <v>128.167</v>
      </c>
      <c r="L62" s="82">
        <v>141.032</v>
      </c>
      <c r="M62" s="218">
        <v>38015.682</v>
      </c>
    </row>
    <row r="63" spans="1:13" ht="18.75">
      <c r="A63" s="224" t="s">
        <v>859</v>
      </c>
      <c r="B63" s="225"/>
      <c r="C63" s="225"/>
      <c r="D63" s="226"/>
      <c r="E63" s="226"/>
      <c r="F63" s="226"/>
      <c r="G63" s="227"/>
      <c r="H63" s="227"/>
      <c r="I63" s="227"/>
      <c r="J63" s="227"/>
      <c r="K63" s="227"/>
      <c r="L63" s="227"/>
      <c r="M63" s="227"/>
    </row>
    <row r="64" spans="1:13" ht="18.75">
      <c r="A64" s="213" t="s">
        <v>860</v>
      </c>
      <c r="B64" s="130"/>
      <c r="C64" s="130"/>
      <c r="D64" s="213"/>
      <c r="E64" s="213"/>
      <c r="F64" s="213"/>
      <c r="G64" s="213"/>
      <c r="H64" s="213"/>
      <c r="I64" s="213"/>
      <c r="J64" s="213"/>
      <c r="K64" s="213"/>
      <c r="L64" s="213"/>
      <c r="M64" s="213"/>
    </row>
    <row r="65" spans="1:13" ht="18.75">
      <c r="A65" s="228" t="s">
        <v>861</v>
      </c>
      <c r="B65" s="126"/>
      <c r="C65" s="229"/>
      <c r="D65" s="204"/>
      <c r="E65" s="204"/>
      <c r="F65" s="204"/>
      <c r="G65" s="204"/>
      <c r="H65" s="204"/>
      <c r="I65" s="204"/>
      <c r="J65" s="204"/>
      <c r="K65" s="204"/>
      <c r="L65" s="204"/>
      <c r="M65" s="204"/>
    </row>
    <row r="66" spans="1:13" ht="18.75">
      <c r="A66" s="204" t="s">
        <v>862</v>
      </c>
      <c r="B66" s="126"/>
      <c r="C66" s="204"/>
      <c r="D66" s="204"/>
      <c r="E66" s="204"/>
      <c r="F66" s="204"/>
      <c r="G66" s="204"/>
      <c r="H66" s="204"/>
      <c r="I66" s="204"/>
      <c r="J66" s="204"/>
      <c r="K66" s="204"/>
      <c r="L66" s="204"/>
      <c r="M66" s="204"/>
    </row>
    <row r="67" spans="1:13" ht="18.75">
      <c r="A67" s="204" t="s">
        <v>863</v>
      </c>
      <c r="B67" s="230" t="s">
        <v>864</v>
      </c>
      <c r="C67" s="231"/>
      <c r="D67" s="231"/>
      <c r="E67" s="231"/>
      <c r="F67" s="231"/>
      <c r="G67" s="231"/>
      <c r="H67" s="231"/>
      <c r="I67" s="231"/>
      <c r="J67" s="231"/>
      <c r="K67" s="231"/>
      <c r="L67" s="231"/>
      <c r="M67" s="231"/>
    </row>
  </sheetData>
  <printOptions/>
  <pageMargins left="0.75" right="0.75" top="1" bottom="1" header="0.5" footer="0.5"/>
  <pageSetup horizontalDpi="600" verticalDpi="600" orientation="portrait" paperSize="9" scale="43" r:id="rId1"/>
</worksheet>
</file>

<file path=xl/worksheets/sheet9.xml><?xml version="1.0" encoding="utf-8"?>
<worksheet xmlns="http://schemas.openxmlformats.org/spreadsheetml/2006/main" xmlns:r="http://schemas.openxmlformats.org/officeDocument/2006/relationships">
  <dimension ref="A1:U66"/>
  <sheetViews>
    <sheetView workbookViewId="0" topLeftCell="A1">
      <selection activeCell="A1" sqref="A1"/>
    </sheetView>
  </sheetViews>
  <sheetFormatPr defaultColWidth="9.140625" defaultRowHeight="12.75"/>
  <cols>
    <col min="1" max="1" width="16.140625" style="0" customWidth="1"/>
    <col min="2" max="2" width="13.57421875" style="0" customWidth="1"/>
    <col min="3" max="3" width="3.7109375" style="0" customWidth="1"/>
    <col min="4" max="4" width="13.140625" style="0" customWidth="1"/>
    <col min="5" max="5" width="17.7109375" style="0" customWidth="1"/>
    <col min="6" max="6" width="12.140625" style="0" customWidth="1"/>
    <col min="7" max="7" width="14.421875" style="0" customWidth="1"/>
    <col min="8" max="8" width="2.7109375" style="0" customWidth="1"/>
    <col min="9" max="10" width="11.421875" style="0" customWidth="1"/>
    <col min="11" max="11" width="13.57421875" style="0" customWidth="1"/>
    <col min="12" max="12" width="2.7109375" style="0" customWidth="1"/>
    <col min="13" max="13" width="11.140625" style="0" customWidth="1"/>
    <col min="14" max="14" width="10.57421875" style="0" customWidth="1"/>
    <col min="15" max="15" width="11.57421875" style="0" customWidth="1"/>
    <col min="16" max="16" width="3.8515625" style="0" customWidth="1"/>
    <col min="17" max="17" width="11.8515625" style="0" customWidth="1"/>
    <col min="18" max="18" width="13.8515625" style="0" customWidth="1"/>
    <col min="19" max="19" width="16.8515625" style="0" customWidth="1"/>
    <col min="20" max="20" width="13.140625" style="0" customWidth="1"/>
    <col min="21" max="21" width="14.8515625" style="0" customWidth="1"/>
  </cols>
  <sheetData>
    <row r="1" spans="1:21" ht="20.25">
      <c r="A1" s="124" t="s">
        <v>867</v>
      </c>
      <c r="B1" s="124"/>
      <c r="C1" s="124"/>
      <c r="D1" s="124"/>
      <c r="E1" s="124"/>
      <c r="F1" s="124"/>
      <c r="G1" s="232"/>
      <c r="H1" s="232"/>
      <c r="I1" s="124"/>
      <c r="J1" s="124"/>
      <c r="K1" s="232"/>
      <c r="L1" s="232"/>
      <c r="M1" s="124"/>
      <c r="N1" s="124"/>
      <c r="O1" s="232"/>
      <c r="P1" s="232"/>
      <c r="Q1" s="124"/>
      <c r="R1" s="124"/>
      <c r="S1" s="124"/>
      <c r="T1" s="124"/>
      <c r="U1" s="124"/>
    </row>
    <row r="2" spans="1:21" ht="20.25">
      <c r="A2" s="124"/>
      <c r="B2" s="124"/>
      <c r="C2" s="124"/>
      <c r="D2" s="124"/>
      <c r="E2" s="124"/>
      <c r="F2" s="124"/>
      <c r="G2" s="232"/>
      <c r="H2" s="232"/>
      <c r="I2" s="124"/>
      <c r="J2" s="124"/>
      <c r="K2" s="232"/>
      <c r="L2" s="232"/>
      <c r="M2" s="124"/>
      <c r="N2" s="124"/>
      <c r="O2" s="232"/>
      <c r="P2" s="232"/>
      <c r="Q2" s="124"/>
      <c r="R2" s="124"/>
      <c r="S2" s="124"/>
      <c r="T2" s="124"/>
      <c r="U2" s="124"/>
    </row>
    <row r="3" spans="1:21" ht="20.25">
      <c r="A3" s="124" t="s">
        <v>868</v>
      </c>
      <c r="B3" s="124"/>
      <c r="C3" s="124"/>
      <c r="D3" s="124"/>
      <c r="E3" s="124"/>
      <c r="F3" s="124"/>
      <c r="G3" s="232"/>
      <c r="H3" s="232"/>
      <c r="I3" s="124"/>
      <c r="J3" s="129"/>
      <c r="K3" s="232"/>
      <c r="L3" s="232"/>
      <c r="M3" s="124" t="s">
        <v>775</v>
      </c>
      <c r="N3" s="124" t="s">
        <v>775</v>
      </c>
      <c r="O3" s="232"/>
      <c r="P3" s="232"/>
      <c r="Q3" s="124" t="s">
        <v>775</v>
      </c>
      <c r="R3" s="124" t="s">
        <v>775</v>
      </c>
      <c r="S3" s="124" t="s">
        <v>775</v>
      </c>
      <c r="T3" s="124" t="s">
        <v>775</v>
      </c>
      <c r="U3" s="124" t="s">
        <v>775</v>
      </c>
    </row>
    <row r="4" spans="1:21" ht="20.25">
      <c r="A4" s="124" t="s">
        <v>588</v>
      </c>
      <c r="B4" s="124"/>
      <c r="C4" s="124"/>
      <c r="D4" s="124"/>
      <c r="E4" s="124"/>
      <c r="F4" s="124"/>
      <c r="G4" s="232"/>
      <c r="H4" s="232"/>
      <c r="I4" s="233" t="s">
        <v>775</v>
      </c>
      <c r="J4" s="233"/>
      <c r="K4" s="232"/>
      <c r="L4" s="232"/>
      <c r="M4" s="124" t="s">
        <v>775</v>
      </c>
      <c r="N4" s="124" t="s">
        <v>775</v>
      </c>
      <c r="O4" s="234"/>
      <c r="P4" s="232"/>
      <c r="Q4" s="124" t="s">
        <v>775</v>
      </c>
      <c r="R4" s="124" t="s">
        <v>775</v>
      </c>
      <c r="S4" s="124" t="s">
        <v>775</v>
      </c>
      <c r="T4" s="124" t="s">
        <v>775</v>
      </c>
      <c r="U4" s="124" t="s">
        <v>775</v>
      </c>
    </row>
    <row r="5" spans="1:21" ht="20.25">
      <c r="A5" s="196"/>
      <c r="B5" s="196"/>
      <c r="C5" s="196"/>
      <c r="D5" s="196" t="s">
        <v>775</v>
      </c>
      <c r="E5" s="196"/>
      <c r="F5" s="196"/>
      <c r="G5" s="196"/>
      <c r="H5" s="196"/>
      <c r="I5" s="130"/>
      <c r="J5" s="130"/>
      <c r="K5" s="196"/>
      <c r="L5" s="196"/>
      <c r="M5" s="235" t="s">
        <v>869</v>
      </c>
      <c r="N5" s="196"/>
      <c r="O5" s="125"/>
      <c r="P5" s="197"/>
      <c r="Q5" s="198" t="s">
        <v>870</v>
      </c>
      <c r="R5" s="196"/>
      <c r="S5" s="196"/>
      <c r="T5" s="196" t="s">
        <v>775</v>
      </c>
      <c r="U5" s="197" t="s">
        <v>839</v>
      </c>
    </row>
    <row r="6" spans="1:21" ht="22.5">
      <c r="A6" s="199"/>
      <c r="B6" s="199"/>
      <c r="C6" s="199"/>
      <c r="D6" s="199"/>
      <c r="E6" s="199" t="s">
        <v>871</v>
      </c>
      <c r="F6" s="199"/>
      <c r="G6" s="200" t="s">
        <v>836</v>
      </c>
      <c r="H6" s="200"/>
      <c r="I6" s="236" t="s">
        <v>892</v>
      </c>
      <c r="J6" s="201"/>
      <c r="K6" s="200" t="s">
        <v>836</v>
      </c>
      <c r="L6" s="200"/>
      <c r="M6" s="237" t="s">
        <v>872</v>
      </c>
      <c r="N6" s="199"/>
      <c r="O6" s="202"/>
      <c r="P6" s="200"/>
      <c r="Q6" s="197" t="s">
        <v>873</v>
      </c>
      <c r="R6" s="197" t="s">
        <v>874</v>
      </c>
      <c r="S6" s="197" t="s">
        <v>875</v>
      </c>
      <c r="T6" s="200" t="s">
        <v>660</v>
      </c>
      <c r="U6" s="200" t="s">
        <v>876</v>
      </c>
    </row>
    <row r="7" spans="1:21" ht="20.25">
      <c r="A7" s="201" t="s">
        <v>840</v>
      </c>
      <c r="B7" s="201"/>
      <c r="C7" s="201"/>
      <c r="D7" s="238" t="s">
        <v>877</v>
      </c>
      <c r="E7" s="238" t="s">
        <v>878</v>
      </c>
      <c r="F7" s="238" t="s">
        <v>879</v>
      </c>
      <c r="G7" s="202" t="s">
        <v>613</v>
      </c>
      <c r="H7" s="202"/>
      <c r="I7" s="202" t="s">
        <v>877</v>
      </c>
      <c r="J7" s="202" t="s">
        <v>879</v>
      </c>
      <c r="K7" s="202" t="s">
        <v>880</v>
      </c>
      <c r="L7" s="202"/>
      <c r="M7" s="238" t="s">
        <v>881</v>
      </c>
      <c r="N7" s="238" t="s">
        <v>882</v>
      </c>
      <c r="O7" s="202" t="s">
        <v>836</v>
      </c>
      <c r="P7" s="202"/>
      <c r="Q7" s="202" t="s">
        <v>883</v>
      </c>
      <c r="R7" s="202" t="s">
        <v>884</v>
      </c>
      <c r="S7" s="202" t="s">
        <v>884</v>
      </c>
      <c r="T7" s="202" t="s">
        <v>885</v>
      </c>
      <c r="U7" s="202" t="s">
        <v>886</v>
      </c>
    </row>
    <row r="8" spans="1:21" ht="18.75">
      <c r="A8" s="195" t="s">
        <v>851</v>
      </c>
      <c r="B8" s="204"/>
      <c r="C8" s="204"/>
      <c r="D8" s="205">
        <v>120.278</v>
      </c>
      <c r="E8" s="205">
        <v>5597.964</v>
      </c>
      <c r="F8" s="205">
        <v>35.8</v>
      </c>
      <c r="G8" s="208">
        <v>5754.042</v>
      </c>
      <c r="H8" s="208"/>
      <c r="I8" s="205">
        <v>700.9</v>
      </c>
      <c r="J8" s="205">
        <v>502.2</v>
      </c>
      <c r="K8" s="208">
        <v>1203.1</v>
      </c>
      <c r="L8" s="208"/>
      <c r="M8" s="205">
        <v>262.133</v>
      </c>
      <c r="N8" s="205">
        <v>12.698</v>
      </c>
      <c r="O8" s="195">
        <v>274.83099999999996</v>
      </c>
      <c r="P8" s="195"/>
      <c r="Q8" s="205">
        <v>3.56</v>
      </c>
      <c r="R8" s="205">
        <v>225.995</v>
      </c>
      <c r="S8" s="205">
        <v>1922.003</v>
      </c>
      <c r="T8" s="205">
        <v>1191.076</v>
      </c>
      <c r="U8" s="206">
        <v>10574.607</v>
      </c>
    </row>
    <row r="9" spans="1:21" ht="18.75">
      <c r="A9" s="195" t="s">
        <v>887</v>
      </c>
      <c r="B9" s="204"/>
      <c r="C9" s="204"/>
      <c r="D9" s="205">
        <v>88.972</v>
      </c>
      <c r="E9" s="205">
        <v>6704.544</v>
      </c>
      <c r="F9" s="205">
        <v>45.862</v>
      </c>
      <c r="G9" s="208">
        <v>6839.378</v>
      </c>
      <c r="H9" s="208"/>
      <c r="I9" s="205">
        <v>928.4680000000001</v>
      </c>
      <c r="J9" s="205">
        <v>522.443</v>
      </c>
      <c r="K9" s="208">
        <v>1450.911</v>
      </c>
      <c r="L9" s="208"/>
      <c r="M9" s="205">
        <v>289.622</v>
      </c>
      <c r="N9" s="205">
        <v>12.906</v>
      </c>
      <c r="O9" s="195">
        <v>302.528</v>
      </c>
      <c r="P9" s="195"/>
      <c r="Q9" s="205">
        <v>3.56</v>
      </c>
      <c r="R9" s="205">
        <v>234.049</v>
      </c>
      <c r="S9" s="205">
        <v>2685.22</v>
      </c>
      <c r="T9" s="205">
        <v>546.831</v>
      </c>
      <c r="U9" s="206">
        <v>12062.476999999999</v>
      </c>
    </row>
    <row r="10" spans="1:21" ht="18.75">
      <c r="A10" s="195" t="s">
        <v>888</v>
      </c>
      <c r="B10" s="204"/>
      <c r="C10" s="204"/>
      <c r="D10" s="205">
        <v>86.8</v>
      </c>
      <c r="E10" s="205">
        <v>6460.4</v>
      </c>
      <c r="F10" s="205">
        <v>47.8</v>
      </c>
      <c r="G10" s="208">
        <v>6595</v>
      </c>
      <c r="H10" s="208"/>
      <c r="I10" s="205">
        <v>1459.7</v>
      </c>
      <c r="J10" s="205">
        <v>504.1</v>
      </c>
      <c r="K10" s="208">
        <v>1963.8</v>
      </c>
      <c r="L10" s="208"/>
      <c r="M10" s="205">
        <v>300.7</v>
      </c>
      <c r="N10" s="205">
        <v>17.8</v>
      </c>
      <c r="O10" s="195">
        <v>318.5</v>
      </c>
      <c r="P10" s="195"/>
      <c r="Q10" s="205">
        <v>3.6</v>
      </c>
      <c r="R10" s="205">
        <v>271.5</v>
      </c>
      <c r="S10" s="205">
        <v>3044.6</v>
      </c>
      <c r="T10" s="205">
        <v>1172.3</v>
      </c>
      <c r="U10" s="206">
        <v>13369.4</v>
      </c>
    </row>
    <row r="11" spans="1:21" ht="21">
      <c r="A11" s="203" t="s">
        <v>893</v>
      </c>
      <c r="B11" s="204"/>
      <c r="C11" s="204"/>
      <c r="D11" s="205">
        <v>97.5</v>
      </c>
      <c r="E11" s="205">
        <v>7203.7</v>
      </c>
      <c r="F11" s="205">
        <v>46.7</v>
      </c>
      <c r="G11" s="208">
        <v>7347.9</v>
      </c>
      <c r="H11" s="208"/>
      <c r="I11" s="205">
        <v>1847.1</v>
      </c>
      <c r="J11" s="205">
        <v>968.6</v>
      </c>
      <c r="K11" s="208">
        <v>2815.7</v>
      </c>
      <c r="L11" s="208"/>
      <c r="M11" s="205">
        <v>335.9</v>
      </c>
      <c r="N11" s="205">
        <v>19.9</v>
      </c>
      <c r="O11" s="195">
        <v>355.8</v>
      </c>
      <c r="P11" s="195"/>
      <c r="Q11" s="205">
        <v>3.6</v>
      </c>
      <c r="R11" s="90">
        <v>421.7</v>
      </c>
      <c r="S11" s="90">
        <v>6414</v>
      </c>
      <c r="T11" s="205">
        <v>1833</v>
      </c>
      <c r="U11" s="91">
        <v>19191.6</v>
      </c>
    </row>
    <row r="12" spans="1:21" ht="18.75">
      <c r="A12" s="239"/>
      <c r="B12" s="240"/>
      <c r="C12" s="204"/>
      <c r="D12" s="83">
        <v>97.5</v>
      </c>
      <c r="E12" s="83">
        <v>11664.2</v>
      </c>
      <c r="F12" s="83">
        <v>46.7</v>
      </c>
      <c r="G12" s="208">
        <v>11808.4</v>
      </c>
      <c r="H12" s="208"/>
      <c r="I12" s="83">
        <v>1847.1</v>
      </c>
      <c r="J12" s="83">
        <v>968.6</v>
      </c>
      <c r="K12" s="208">
        <v>2815.7</v>
      </c>
      <c r="L12" s="208"/>
      <c r="M12" s="83">
        <v>335.9</v>
      </c>
      <c r="N12" s="83">
        <v>19.9</v>
      </c>
      <c r="O12" s="195">
        <v>355.8</v>
      </c>
      <c r="P12" s="195"/>
      <c r="Q12" s="83">
        <v>25</v>
      </c>
      <c r="R12" s="83">
        <v>1600</v>
      </c>
      <c r="S12" s="91" t="s">
        <v>608</v>
      </c>
      <c r="T12" s="83">
        <v>1833</v>
      </c>
      <c r="U12" s="208">
        <v>18437.9</v>
      </c>
    </row>
    <row r="13" spans="1:21" ht="18.75">
      <c r="A13" s="203" t="s">
        <v>855</v>
      </c>
      <c r="B13" s="204"/>
      <c r="C13" s="204"/>
      <c r="D13" s="83">
        <v>154.968105</v>
      </c>
      <c r="E13" s="83">
        <v>15364.034722999999</v>
      </c>
      <c r="F13" s="83">
        <v>62.655062</v>
      </c>
      <c r="G13" s="208">
        <v>15581.657889999999</v>
      </c>
      <c r="H13" s="208"/>
      <c r="I13" s="83">
        <v>2424.21851314</v>
      </c>
      <c r="J13" s="83">
        <v>883.94721623</v>
      </c>
      <c r="K13" s="208">
        <v>3308.16572937</v>
      </c>
      <c r="L13" s="208"/>
      <c r="M13" s="83">
        <v>395.225903</v>
      </c>
      <c r="N13" s="83">
        <v>21.841708999999998</v>
      </c>
      <c r="O13" s="208">
        <v>417.067612</v>
      </c>
      <c r="P13" s="208"/>
      <c r="Q13" s="83">
        <v>25</v>
      </c>
      <c r="R13" s="83">
        <v>1600</v>
      </c>
      <c r="S13" s="83">
        <v>241.01176</v>
      </c>
      <c r="T13" s="83">
        <v>557.538951</v>
      </c>
      <c r="U13" s="208">
        <v>21730.44194237</v>
      </c>
    </row>
    <row r="14" spans="1:21" ht="18.75">
      <c r="A14" s="195" t="s">
        <v>856</v>
      </c>
      <c r="B14" s="204"/>
      <c r="C14" s="209"/>
      <c r="D14" s="209">
        <v>209.58</v>
      </c>
      <c r="E14" s="82">
        <v>18954.786</v>
      </c>
      <c r="F14" s="82">
        <v>25.699</v>
      </c>
      <c r="G14" s="218">
        <v>19190.068</v>
      </c>
      <c r="H14" s="241"/>
      <c r="I14" s="82">
        <v>2257.828568</v>
      </c>
      <c r="J14" s="82">
        <v>988.4130843099998</v>
      </c>
      <c r="K14" s="218">
        <v>3246.2416523099996</v>
      </c>
      <c r="L14" s="241"/>
      <c r="M14" s="82">
        <v>460.95</v>
      </c>
      <c r="N14" s="82">
        <v>36.734</v>
      </c>
      <c r="O14" s="218">
        <v>497.68399999999997</v>
      </c>
      <c r="P14" s="241"/>
      <c r="Q14" s="82">
        <v>25</v>
      </c>
      <c r="R14" s="82">
        <v>1600</v>
      </c>
      <c r="S14" s="82">
        <v>1576.631</v>
      </c>
      <c r="T14" s="82">
        <v>476.241</v>
      </c>
      <c r="U14" s="242">
        <v>26611.87</v>
      </c>
    </row>
    <row r="15" spans="1:21" ht="18.75">
      <c r="A15" s="212">
        <v>1999</v>
      </c>
      <c r="B15" s="204"/>
      <c r="C15" s="209"/>
      <c r="D15" s="243">
        <v>201.066</v>
      </c>
      <c r="E15" s="82">
        <v>19899.379</v>
      </c>
      <c r="F15" s="82">
        <v>171.875</v>
      </c>
      <c r="G15" s="218">
        <v>20272.32</v>
      </c>
      <c r="H15" s="125"/>
      <c r="I15" s="82">
        <v>2809.0060963000005</v>
      </c>
      <c r="J15" s="82">
        <v>1421.160527</v>
      </c>
      <c r="K15" s="218">
        <v>4230.1666233000005</v>
      </c>
      <c r="L15" s="125"/>
      <c r="M15" s="82">
        <v>577.33</v>
      </c>
      <c r="N15" s="82">
        <v>29.487</v>
      </c>
      <c r="O15" s="218">
        <v>606.817</v>
      </c>
      <c r="P15" s="125"/>
      <c r="Q15" s="82">
        <v>25</v>
      </c>
      <c r="R15" s="82">
        <v>1600</v>
      </c>
      <c r="S15" s="82">
        <v>1762.267</v>
      </c>
      <c r="T15" s="82">
        <v>494.081</v>
      </c>
      <c r="U15" s="244">
        <v>28990.651623299997</v>
      </c>
    </row>
    <row r="16" spans="1:21" ht="18.75">
      <c r="A16" s="212">
        <v>2000</v>
      </c>
      <c r="B16" s="83"/>
      <c r="C16" s="126"/>
      <c r="D16" s="204">
        <v>250.781</v>
      </c>
      <c r="E16" s="82">
        <v>24218.501</v>
      </c>
      <c r="F16" s="82">
        <v>183.368</v>
      </c>
      <c r="G16" s="218">
        <v>24652.65</v>
      </c>
      <c r="H16" s="241"/>
      <c r="I16" s="82">
        <v>2483.8065360500004</v>
      </c>
      <c r="J16" s="82">
        <v>1228.5913289999999</v>
      </c>
      <c r="K16" s="218">
        <v>3712.3978650500003</v>
      </c>
      <c r="L16" s="125"/>
      <c r="M16" s="82">
        <v>565.876</v>
      </c>
      <c r="N16" s="82">
        <v>40.613</v>
      </c>
      <c r="O16" s="218">
        <v>606.489</v>
      </c>
      <c r="P16" s="125"/>
      <c r="Q16" s="82">
        <v>25</v>
      </c>
      <c r="R16" s="82">
        <v>1600</v>
      </c>
      <c r="S16" s="82">
        <v>2728.73</v>
      </c>
      <c r="T16" s="82">
        <v>708.635</v>
      </c>
      <c r="U16" s="242">
        <v>34033.90186505</v>
      </c>
    </row>
    <row r="17" spans="1:21" ht="18.75">
      <c r="A17" s="212">
        <v>2001</v>
      </c>
      <c r="B17" s="220"/>
      <c r="C17" s="126"/>
      <c r="D17" s="82">
        <v>268.399</v>
      </c>
      <c r="E17" s="82">
        <v>27880.612</v>
      </c>
      <c r="F17" s="82">
        <v>183.774</v>
      </c>
      <c r="G17" s="218">
        <v>28332.785000000003</v>
      </c>
      <c r="H17" s="244"/>
      <c r="I17" s="82">
        <v>3845.17750229</v>
      </c>
      <c r="J17" s="82">
        <v>1302.5270083500002</v>
      </c>
      <c r="K17" s="218">
        <v>5147.70451064</v>
      </c>
      <c r="L17" s="244"/>
      <c r="M17" s="82">
        <v>657.429</v>
      </c>
      <c r="N17" s="82">
        <v>43.666</v>
      </c>
      <c r="O17" s="218">
        <v>701.095</v>
      </c>
      <c r="P17" s="244"/>
      <c r="Q17" s="82">
        <v>25</v>
      </c>
      <c r="R17" s="82">
        <v>1600</v>
      </c>
      <c r="S17" s="82">
        <v>5004.698</v>
      </c>
      <c r="T17" s="82">
        <v>529.617</v>
      </c>
      <c r="U17" s="244">
        <v>41340.89951064001</v>
      </c>
    </row>
    <row r="18" spans="1:21" ht="18.75">
      <c r="A18" s="219">
        <v>2002</v>
      </c>
      <c r="B18" s="220"/>
      <c r="C18" s="126"/>
      <c r="D18" s="82">
        <v>290.603157</v>
      </c>
      <c r="E18" s="82">
        <v>16544.349849000002</v>
      </c>
      <c r="F18" s="82">
        <v>285.93496600000003</v>
      </c>
      <c r="G18" s="218">
        <v>17120.887972000004</v>
      </c>
      <c r="H18" s="245"/>
      <c r="I18" s="82">
        <v>5238.7089028</v>
      </c>
      <c r="J18" s="82">
        <v>2424.7479361000005</v>
      </c>
      <c r="K18" s="218">
        <v>7663.456838900001</v>
      </c>
      <c r="L18" s="245"/>
      <c r="M18" s="82">
        <v>710.7381</v>
      </c>
      <c r="N18" s="82">
        <v>48.337039</v>
      </c>
      <c r="O18" s="218">
        <v>759.075139</v>
      </c>
      <c r="P18" s="245"/>
      <c r="Q18" s="82">
        <v>25</v>
      </c>
      <c r="R18" s="82">
        <v>1600</v>
      </c>
      <c r="S18" s="82">
        <v>2449.841955</v>
      </c>
      <c r="T18" s="246">
        <v>490.34372400000007</v>
      </c>
      <c r="U18" s="218">
        <v>30108.605628900004</v>
      </c>
    </row>
    <row r="19" spans="1:21" ht="18.75">
      <c r="A19" s="130"/>
      <c r="B19" s="220"/>
      <c r="C19" s="126"/>
      <c r="D19" s="82"/>
      <c r="E19" s="247"/>
      <c r="F19" s="82"/>
      <c r="G19" s="89"/>
      <c r="H19" s="245"/>
      <c r="I19" s="82"/>
      <c r="J19" s="82"/>
      <c r="K19" s="218"/>
      <c r="L19" s="245"/>
      <c r="M19" s="82"/>
      <c r="N19" s="82"/>
      <c r="O19" s="218"/>
      <c r="P19" s="245"/>
      <c r="Q19" s="82"/>
      <c r="R19" s="82"/>
      <c r="S19" s="82"/>
      <c r="T19" s="247"/>
      <c r="U19" s="218"/>
    </row>
    <row r="20" spans="1:21" ht="18.75">
      <c r="A20" s="219">
        <v>2003</v>
      </c>
      <c r="B20" s="213" t="s">
        <v>591</v>
      </c>
      <c r="C20" s="126"/>
      <c r="D20" s="82">
        <v>407.674</v>
      </c>
      <c r="E20" s="82">
        <v>15937.154</v>
      </c>
      <c r="F20" s="82">
        <v>598.627</v>
      </c>
      <c r="G20" s="218">
        <v>16943.455</v>
      </c>
      <c r="H20" s="125"/>
      <c r="I20" s="82">
        <v>5632.22118985</v>
      </c>
      <c r="J20" s="82">
        <v>2359.692015</v>
      </c>
      <c r="K20" s="218">
        <v>7991.91320485</v>
      </c>
      <c r="L20" s="125"/>
      <c r="M20" s="82">
        <v>624.143</v>
      </c>
      <c r="N20" s="82">
        <v>46.238</v>
      </c>
      <c r="O20" s="218">
        <v>670.3810000000001</v>
      </c>
      <c r="P20" s="125"/>
      <c r="Q20" s="82">
        <v>25</v>
      </c>
      <c r="R20" s="82">
        <v>1600</v>
      </c>
      <c r="S20" s="82">
        <v>2494.22</v>
      </c>
      <c r="T20" s="82">
        <v>234.134</v>
      </c>
      <c r="U20" s="218">
        <v>29959.103204850002</v>
      </c>
    </row>
    <row r="21" spans="1:21" ht="18.75">
      <c r="A21" s="130"/>
      <c r="B21" s="213" t="s">
        <v>592</v>
      </c>
      <c r="C21" s="126"/>
      <c r="D21" s="82">
        <v>274.88</v>
      </c>
      <c r="E21" s="82">
        <v>14861.137</v>
      </c>
      <c r="F21" s="82">
        <v>1017.661</v>
      </c>
      <c r="G21" s="244">
        <v>16153.678</v>
      </c>
      <c r="H21" s="125"/>
      <c r="I21" s="245">
        <v>5778.8051064</v>
      </c>
      <c r="J21" s="82">
        <v>2288.8511700000004</v>
      </c>
      <c r="K21" s="218">
        <v>8067.656276400001</v>
      </c>
      <c r="L21" s="125"/>
      <c r="M21" s="245">
        <v>662.295</v>
      </c>
      <c r="N21" s="245">
        <v>45.213</v>
      </c>
      <c r="O21" s="218">
        <v>707.5079999999999</v>
      </c>
      <c r="P21" s="125"/>
      <c r="Q21" s="82">
        <v>25</v>
      </c>
      <c r="R21" s="82">
        <v>1600</v>
      </c>
      <c r="S21" s="245">
        <v>1766.849</v>
      </c>
      <c r="T21" s="245">
        <v>221.926</v>
      </c>
      <c r="U21" s="218">
        <v>28542.6172764</v>
      </c>
    </row>
    <row r="22" spans="1:21" ht="18.75">
      <c r="A22" s="130"/>
      <c r="B22" s="213" t="s">
        <v>593</v>
      </c>
      <c r="C22" s="126"/>
      <c r="D22" s="82">
        <v>269.997</v>
      </c>
      <c r="E22" s="82">
        <v>14873.214</v>
      </c>
      <c r="F22" s="82">
        <v>481.453</v>
      </c>
      <c r="G22" s="244">
        <v>15624.663999999999</v>
      </c>
      <c r="H22" s="244"/>
      <c r="I22" s="245">
        <v>5461.17670575</v>
      </c>
      <c r="J22" s="82">
        <v>2264.6870144000004</v>
      </c>
      <c r="K22" s="218">
        <v>7725.86372015</v>
      </c>
      <c r="L22" s="244"/>
      <c r="M22" s="245">
        <v>706.709</v>
      </c>
      <c r="N22" s="245">
        <v>45.602</v>
      </c>
      <c r="O22" s="218">
        <v>752.3109999999999</v>
      </c>
      <c r="P22" s="244"/>
      <c r="Q22" s="82">
        <v>25</v>
      </c>
      <c r="R22" s="82">
        <v>1600</v>
      </c>
      <c r="S22" s="245">
        <v>1597.351</v>
      </c>
      <c r="T22" s="245">
        <v>223.961</v>
      </c>
      <c r="U22" s="218">
        <v>27549.15072015</v>
      </c>
    </row>
    <row r="23" spans="1:21" ht="18.75">
      <c r="A23" s="130"/>
      <c r="B23" s="213" t="s">
        <v>594</v>
      </c>
      <c r="C23" s="126"/>
      <c r="D23" s="82">
        <v>334.995</v>
      </c>
      <c r="E23" s="82">
        <v>12566.45</v>
      </c>
      <c r="F23" s="82">
        <v>482.66</v>
      </c>
      <c r="G23" s="244">
        <v>13384.105000000001</v>
      </c>
      <c r="H23" s="125"/>
      <c r="I23" s="245">
        <v>6806.86667038</v>
      </c>
      <c r="J23" s="245">
        <v>3002.4229130000003</v>
      </c>
      <c r="K23" s="218">
        <v>9809.28958338</v>
      </c>
      <c r="L23" s="125"/>
      <c r="M23" s="82">
        <v>702.546</v>
      </c>
      <c r="N23" s="245">
        <v>46.432</v>
      </c>
      <c r="O23" s="244">
        <v>748.9780000000001</v>
      </c>
      <c r="P23" s="125"/>
      <c r="Q23" s="245">
        <v>25</v>
      </c>
      <c r="R23" s="82">
        <v>1600</v>
      </c>
      <c r="S23" s="82">
        <v>546.492</v>
      </c>
      <c r="T23" s="245">
        <v>220.639</v>
      </c>
      <c r="U23" s="218">
        <v>26334.50358338</v>
      </c>
    </row>
    <row r="24" spans="1:21" ht="18.75">
      <c r="A24" s="130"/>
      <c r="B24" s="213" t="s">
        <v>595</v>
      </c>
      <c r="C24" s="126"/>
      <c r="D24" s="82">
        <v>316.076</v>
      </c>
      <c r="E24" s="82">
        <v>14272.199</v>
      </c>
      <c r="F24" s="82">
        <v>636.148</v>
      </c>
      <c r="G24" s="244">
        <v>15224.423</v>
      </c>
      <c r="H24" s="125"/>
      <c r="I24" s="245">
        <v>5991.0429579599995</v>
      </c>
      <c r="J24" s="245">
        <v>2890.9927970000003</v>
      </c>
      <c r="K24" s="244">
        <v>8882.03575496</v>
      </c>
      <c r="L24" s="245"/>
      <c r="M24" s="82">
        <v>745.635</v>
      </c>
      <c r="N24" s="245">
        <v>46.292</v>
      </c>
      <c r="O24" s="218">
        <v>791.927</v>
      </c>
      <c r="P24" s="245"/>
      <c r="Q24" s="245">
        <v>25</v>
      </c>
      <c r="R24" s="82">
        <v>1600</v>
      </c>
      <c r="S24" s="245">
        <v>2417.547</v>
      </c>
      <c r="T24" s="245">
        <v>238.418</v>
      </c>
      <c r="U24" s="244">
        <v>29179.35075496</v>
      </c>
    </row>
    <row r="25" spans="1:21" ht="18.75">
      <c r="A25" s="130"/>
      <c r="B25" s="213" t="s">
        <v>596</v>
      </c>
      <c r="C25" s="126"/>
      <c r="D25" s="82">
        <v>333.239</v>
      </c>
      <c r="E25" s="82">
        <v>14211.529</v>
      </c>
      <c r="F25" s="82">
        <v>256.168</v>
      </c>
      <c r="G25" s="244">
        <v>14800.936</v>
      </c>
      <c r="H25" s="125"/>
      <c r="I25" s="245">
        <v>5753.836005</v>
      </c>
      <c r="J25" s="245">
        <v>2842.981</v>
      </c>
      <c r="K25" s="244">
        <v>8596.817005</v>
      </c>
      <c r="L25" s="125"/>
      <c r="M25" s="245">
        <v>749.183</v>
      </c>
      <c r="N25" s="245">
        <v>46.363</v>
      </c>
      <c r="O25" s="218">
        <v>795.546</v>
      </c>
      <c r="P25" s="125"/>
      <c r="Q25" s="245">
        <v>25</v>
      </c>
      <c r="R25" s="82">
        <v>1600</v>
      </c>
      <c r="S25" s="82">
        <v>1499.891</v>
      </c>
      <c r="T25" s="245">
        <v>252.195</v>
      </c>
      <c r="U25" s="244">
        <v>27570.385004999996</v>
      </c>
    </row>
    <row r="26" spans="1:21" ht="18.75">
      <c r="A26" s="130"/>
      <c r="B26" s="213" t="s">
        <v>597</v>
      </c>
      <c r="C26" s="126"/>
      <c r="D26" s="82">
        <v>801.486</v>
      </c>
      <c r="E26" s="82">
        <v>12272.936</v>
      </c>
      <c r="F26" s="82">
        <v>286.312</v>
      </c>
      <c r="G26" s="244">
        <v>13360.734</v>
      </c>
      <c r="H26" s="244"/>
      <c r="I26" s="245">
        <v>6031.91326579</v>
      </c>
      <c r="J26" s="245">
        <v>3084.606717</v>
      </c>
      <c r="K26" s="244">
        <v>9116.51998279</v>
      </c>
      <c r="L26" s="244"/>
      <c r="M26" s="245">
        <v>704.544</v>
      </c>
      <c r="N26" s="245">
        <v>47.486</v>
      </c>
      <c r="O26" s="244">
        <v>752.03</v>
      </c>
      <c r="P26" s="244"/>
      <c r="Q26" s="245">
        <v>25</v>
      </c>
      <c r="R26" s="82">
        <v>1600</v>
      </c>
      <c r="S26" s="82">
        <v>1282.06</v>
      </c>
      <c r="T26" s="245">
        <v>256.665</v>
      </c>
      <c r="U26" s="244">
        <v>26393.00898279</v>
      </c>
    </row>
    <row r="27" spans="1:21" ht="18.75">
      <c r="A27" s="130"/>
      <c r="B27" s="213" t="s">
        <v>598</v>
      </c>
      <c r="C27" s="126"/>
      <c r="D27" s="82">
        <v>453.239</v>
      </c>
      <c r="E27" s="82">
        <v>11335.453</v>
      </c>
      <c r="F27" s="82">
        <v>437.165</v>
      </c>
      <c r="G27" s="244">
        <v>12225.857</v>
      </c>
      <c r="H27" s="125"/>
      <c r="I27" s="245">
        <v>6667.234379189999</v>
      </c>
      <c r="J27" s="245">
        <v>3347.865977</v>
      </c>
      <c r="K27" s="244">
        <v>10015.10035619</v>
      </c>
      <c r="L27" s="125"/>
      <c r="M27" s="245">
        <v>732.882</v>
      </c>
      <c r="N27" s="245">
        <v>47.165</v>
      </c>
      <c r="O27" s="244">
        <v>780.0469999999999</v>
      </c>
      <c r="P27" s="125"/>
      <c r="Q27" s="245">
        <v>25</v>
      </c>
      <c r="R27" s="82">
        <v>1600</v>
      </c>
      <c r="S27" s="245">
        <v>1159.397</v>
      </c>
      <c r="T27" s="245">
        <v>241.194</v>
      </c>
      <c r="U27" s="244">
        <v>26046.59535619</v>
      </c>
    </row>
    <row r="28" spans="1:21" ht="18.75">
      <c r="A28" s="130"/>
      <c r="B28" s="213" t="s">
        <v>599</v>
      </c>
      <c r="C28" s="126"/>
      <c r="D28" s="82">
        <v>346.518</v>
      </c>
      <c r="E28" s="82">
        <v>11518.618</v>
      </c>
      <c r="F28" s="82">
        <v>258.581</v>
      </c>
      <c r="G28" s="244">
        <v>12123.717</v>
      </c>
      <c r="H28" s="125"/>
      <c r="I28" s="245">
        <v>6607.490427350001</v>
      </c>
      <c r="J28" s="245">
        <v>3242.614751</v>
      </c>
      <c r="K28" s="244">
        <v>9850.10517835</v>
      </c>
      <c r="L28" s="125"/>
      <c r="M28" s="245">
        <v>769.178</v>
      </c>
      <c r="N28" s="248">
        <v>47.701</v>
      </c>
      <c r="O28" s="244">
        <v>816.879</v>
      </c>
      <c r="P28" s="125"/>
      <c r="Q28" s="245">
        <v>25</v>
      </c>
      <c r="R28" s="82">
        <v>1600</v>
      </c>
      <c r="S28" s="245">
        <v>1085.222</v>
      </c>
      <c r="T28" s="248">
        <v>243.649</v>
      </c>
      <c r="U28" s="244">
        <v>25744.572178350005</v>
      </c>
    </row>
    <row r="29" spans="1:21" ht="18.75">
      <c r="A29" s="130"/>
      <c r="B29" s="213" t="s">
        <v>600</v>
      </c>
      <c r="C29" s="126"/>
      <c r="D29" s="82">
        <v>356.069</v>
      </c>
      <c r="E29" s="82">
        <v>10655.38</v>
      </c>
      <c r="F29" s="82">
        <v>302.872</v>
      </c>
      <c r="G29" s="244">
        <v>11314.320999999998</v>
      </c>
      <c r="H29" s="249"/>
      <c r="I29" s="245">
        <v>7316.320799800001</v>
      </c>
      <c r="J29" s="245">
        <v>3204.921888</v>
      </c>
      <c r="K29" s="244">
        <v>10521.2426878</v>
      </c>
      <c r="L29" s="125"/>
      <c r="M29" s="245">
        <v>739.776</v>
      </c>
      <c r="N29" s="248">
        <v>47.609</v>
      </c>
      <c r="O29" s="244">
        <v>787.385</v>
      </c>
      <c r="P29" s="125"/>
      <c r="Q29" s="248">
        <v>25</v>
      </c>
      <c r="R29" s="82">
        <v>1600</v>
      </c>
      <c r="S29" s="245">
        <v>1012.594</v>
      </c>
      <c r="T29" s="248">
        <v>270.151</v>
      </c>
      <c r="U29" s="244">
        <v>25530.6936878</v>
      </c>
    </row>
    <row r="30" spans="1:21" ht="18.75">
      <c r="A30" s="130"/>
      <c r="B30" s="213" t="s">
        <v>601</v>
      </c>
      <c r="C30" s="126"/>
      <c r="D30" s="82">
        <v>485.873</v>
      </c>
      <c r="E30" s="82">
        <v>9413.229</v>
      </c>
      <c r="F30" s="82">
        <v>306.489</v>
      </c>
      <c r="G30" s="244">
        <v>10205.590999999999</v>
      </c>
      <c r="H30" s="249"/>
      <c r="I30" s="245">
        <v>6582.7392211999995</v>
      </c>
      <c r="J30" s="82">
        <v>2936.282837</v>
      </c>
      <c r="K30" s="218">
        <v>9519.0220582</v>
      </c>
      <c r="L30" s="125"/>
      <c r="M30" s="245">
        <v>777.537</v>
      </c>
      <c r="N30" s="245">
        <v>48.078</v>
      </c>
      <c r="O30" s="218">
        <v>825.615</v>
      </c>
      <c r="P30" s="125"/>
      <c r="Q30" s="82">
        <v>25</v>
      </c>
      <c r="R30" s="82">
        <v>1600</v>
      </c>
      <c r="S30" s="245">
        <v>673.735</v>
      </c>
      <c r="T30" s="245">
        <v>244.088</v>
      </c>
      <c r="U30" s="218">
        <v>23093.0510582</v>
      </c>
    </row>
    <row r="31" spans="1:21" ht="18.75">
      <c r="A31" s="130"/>
      <c r="B31" s="213" t="s">
        <v>590</v>
      </c>
      <c r="C31" s="126"/>
      <c r="D31" s="82">
        <v>520.348</v>
      </c>
      <c r="E31" s="82">
        <v>10529.469</v>
      </c>
      <c r="F31" s="82">
        <v>230.926</v>
      </c>
      <c r="G31" s="244">
        <v>11280.742999999999</v>
      </c>
      <c r="H31" s="250"/>
      <c r="I31" s="245">
        <v>5959.2624888400005</v>
      </c>
      <c r="J31" s="82">
        <v>2780.0832290000003</v>
      </c>
      <c r="K31" s="218">
        <v>8739.34571784</v>
      </c>
      <c r="L31" s="251"/>
      <c r="M31" s="245">
        <v>766.382</v>
      </c>
      <c r="N31" s="245">
        <v>51.613</v>
      </c>
      <c r="O31" s="218">
        <v>817.995</v>
      </c>
      <c r="P31" s="251"/>
      <c r="Q31" s="82">
        <v>25</v>
      </c>
      <c r="R31" s="82">
        <v>1600</v>
      </c>
      <c r="S31" s="245">
        <v>1104.964</v>
      </c>
      <c r="T31" s="245">
        <v>441.276</v>
      </c>
      <c r="U31" s="218">
        <v>24009.32371784</v>
      </c>
    </row>
    <row r="32" spans="1:21" ht="18.75">
      <c r="A32" s="130"/>
      <c r="B32" s="213"/>
      <c r="C32" s="126"/>
      <c r="D32" s="82"/>
      <c r="E32" s="82"/>
      <c r="F32" s="82"/>
      <c r="G32" s="244"/>
      <c r="H32" s="250"/>
      <c r="I32" s="245"/>
      <c r="J32" s="82"/>
      <c r="K32" s="218"/>
      <c r="L32" s="251"/>
      <c r="M32" s="245"/>
      <c r="N32" s="245"/>
      <c r="O32" s="218"/>
      <c r="P32" s="251"/>
      <c r="Q32" s="82"/>
      <c r="R32" s="82"/>
      <c r="S32" s="245"/>
      <c r="T32" s="245"/>
      <c r="U32" s="218"/>
    </row>
    <row r="33" spans="1:21" ht="18.75">
      <c r="A33" s="219">
        <v>2004</v>
      </c>
      <c r="B33" s="213" t="s">
        <v>591</v>
      </c>
      <c r="C33" s="126"/>
      <c r="D33" s="82">
        <v>443.911</v>
      </c>
      <c r="E33" s="82">
        <v>10610.751</v>
      </c>
      <c r="F33" s="82">
        <v>327.04</v>
      </c>
      <c r="G33" s="244">
        <v>11381.702000000001</v>
      </c>
      <c r="H33" s="244"/>
      <c r="I33" s="245">
        <v>6537.1543387599995</v>
      </c>
      <c r="J33" s="245">
        <v>2711.2238617400003</v>
      </c>
      <c r="K33" s="218">
        <v>9248.3782005</v>
      </c>
      <c r="L33" s="244"/>
      <c r="M33" s="82">
        <v>670.712</v>
      </c>
      <c r="N33" s="245">
        <v>49.818</v>
      </c>
      <c r="O33" s="244">
        <v>720.53</v>
      </c>
      <c r="P33" s="244"/>
      <c r="Q33" s="245">
        <v>25</v>
      </c>
      <c r="R33" s="82">
        <v>1600</v>
      </c>
      <c r="S33" s="82">
        <v>1989.862</v>
      </c>
      <c r="T33" s="245">
        <v>264.287</v>
      </c>
      <c r="U33" s="218">
        <v>25229.7592005</v>
      </c>
    </row>
    <row r="34" spans="1:21" ht="18.75">
      <c r="A34" s="219"/>
      <c r="B34" s="213" t="s">
        <v>592</v>
      </c>
      <c r="C34" s="126"/>
      <c r="D34" s="82">
        <v>495.4</v>
      </c>
      <c r="E34" s="82">
        <v>10859.529</v>
      </c>
      <c r="F34" s="82">
        <v>465.804</v>
      </c>
      <c r="G34" s="244">
        <v>11820.733</v>
      </c>
      <c r="H34" s="249"/>
      <c r="I34" s="245">
        <v>5800.024231388141</v>
      </c>
      <c r="J34" s="245">
        <v>2978.06196</v>
      </c>
      <c r="K34" s="244">
        <v>8778.086191388142</v>
      </c>
      <c r="L34" s="125"/>
      <c r="M34" s="82">
        <v>711.881</v>
      </c>
      <c r="N34" s="245">
        <v>49.322</v>
      </c>
      <c r="O34" s="218">
        <v>761.203</v>
      </c>
      <c r="P34" s="125"/>
      <c r="Q34" s="245">
        <v>25</v>
      </c>
      <c r="R34" s="82">
        <v>1600</v>
      </c>
      <c r="S34" s="245">
        <v>2921.936</v>
      </c>
      <c r="T34" s="245">
        <v>255.695</v>
      </c>
      <c r="U34" s="244">
        <v>26162.653191388144</v>
      </c>
    </row>
    <row r="35" spans="1:21" ht="18.75">
      <c r="A35" s="219"/>
      <c r="B35" s="213" t="s">
        <v>593</v>
      </c>
      <c r="C35" s="126"/>
      <c r="D35" s="82">
        <v>545.52</v>
      </c>
      <c r="E35" s="82">
        <v>12032.512</v>
      </c>
      <c r="F35" s="82">
        <v>356.54</v>
      </c>
      <c r="G35" s="244">
        <v>12934.572000000002</v>
      </c>
      <c r="H35" s="249"/>
      <c r="I35" s="245">
        <v>5918.05060684</v>
      </c>
      <c r="J35" s="245">
        <v>2654.512812</v>
      </c>
      <c r="K35" s="244">
        <v>8572.56341884</v>
      </c>
      <c r="L35" s="125"/>
      <c r="M35" s="245">
        <v>701.879</v>
      </c>
      <c r="N35" s="248">
        <v>49.456</v>
      </c>
      <c r="O35" s="218">
        <v>751.335</v>
      </c>
      <c r="P35" s="125"/>
      <c r="Q35" s="245">
        <v>25</v>
      </c>
      <c r="R35" s="82">
        <v>1600</v>
      </c>
      <c r="S35" s="82">
        <v>2202.298</v>
      </c>
      <c r="T35" s="245">
        <v>242.882</v>
      </c>
      <c r="U35" s="244">
        <v>26328.65041884</v>
      </c>
    </row>
    <row r="36" spans="1:21" ht="18.75">
      <c r="A36" s="219"/>
      <c r="B36" s="213" t="s">
        <v>594</v>
      </c>
      <c r="C36" s="126"/>
      <c r="D36" s="82">
        <v>531.958</v>
      </c>
      <c r="E36" s="82">
        <v>11969.293</v>
      </c>
      <c r="F36" s="82">
        <v>593.836</v>
      </c>
      <c r="G36" s="244">
        <v>13095.087</v>
      </c>
      <c r="H36" s="125"/>
      <c r="I36" s="245">
        <v>5991.52227643</v>
      </c>
      <c r="J36" s="245">
        <v>3120.121948</v>
      </c>
      <c r="K36" s="244">
        <v>9111.64422443</v>
      </c>
      <c r="L36" s="125"/>
      <c r="M36" s="245">
        <v>747.436</v>
      </c>
      <c r="N36" s="248">
        <v>50.623</v>
      </c>
      <c r="O36" s="244">
        <v>798.0590000000001</v>
      </c>
      <c r="P36" s="125"/>
      <c r="Q36" s="248">
        <v>25</v>
      </c>
      <c r="R36" s="82">
        <v>1600</v>
      </c>
      <c r="S36" s="82">
        <v>2702.19</v>
      </c>
      <c r="T36" s="248">
        <v>246.846</v>
      </c>
      <c r="U36" s="244">
        <v>27578.82622443</v>
      </c>
    </row>
    <row r="37" spans="1:21" ht="18.75">
      <c r="A37" s="219"/>
      <c r="B37" s="213" t="s">
        <v>595</v>
      </c>
      <c r="C37" s="126"/>
      <c r="D37" s="82">
        <v>411.531</v>
      </c>
      <c r="E37" s="82">
        <v>10658.854</v>
      </c>
      <c r="F37" s="82">
        <v>598.514</v>
      </c>
      <c r="G37" s="244">
        <v>11668.899</v>
      </c>
      <c r="H37" s="125"/>
      <c r="I37" s="245">
        <v>6995.16636168</v>
      </c>
      <c r="J37" s="245">
        <v>2923.169141</v>
      </c>
      <c r="K37" s="244">
        <v>9918.33550268</v>
      </c>
      <c r="L37" s="125"/>
      <c r="M37" s="245">
        <v>780.844</v>
      </c>
      <c r="N37" s="245">
        <v>50.379</v>
      </c>
      <c r="O37" s="244">
        <v>831.2230000000001</v>
      </c>
      <c r="P37" s="125"/>
      <c r="Q37" s="245">
        <v>25</v>
      </c>
      <c r="R37" s="82">
        <v>1600</v>
      </c>
      <c r="S37" s="245">
        <v>2054.093</v>
      </c>
      <c r="T37" s="245">
        <v>238.792</v>
      </c>
      <c r="U37" s="244">
        <v>26336.342502680003</v>
      </c>
    </row>
    <row r="38" spans="1:21" ht="18.75">
      <c r="A38" s="130"/>
      <c r="B38" s="213" t="s">
        <v>857</v>
      </c>
      <c r="C38" s="126"/>
      <c r="D38" s="82">
        <v>382.076</v>
      </c>
      <c r="E38" s="82">
        <v>10177.274</v>
      </c>
      <c r="F38" s="82">
        <v>318.787</v>
      </c>
      <c r="G38" s="244">
        <v>10878.136999999999</v>
      </c>
      <c r="H38" s="125"/>
      <c r="I38" s="245">
        <v>6005.215350500001</v>
      </c>
      <c r="J38" s="82">
        <v>3179.157745</v>
      </c>
      <c r="K38" s="218">
        <v>9184.373095500001</v>
      </c>
      <c r="L38" s="125"/>
      <c r="M38" s="245">
        <v>796.084</v>
      </c>
      <c r="N38" s="245">
        <v>51.232</v>
      </c>
      <c r="O38" s="218">
        <v>847.3159999999999</v>
      </c>
      <c r="P38" s="125"/>
      <c r="Q38" s="82">
        <v>25</v>
      </c>
      <c r="R38" s="82">
        <v>1600</v>
      </c>
      <c r="S38" s="245">
        <v>1676.743</v>
      </c>
      <c r="T38" s="245">
        <v>219.885</v>
      </c>
      <c r="U38" s="218">
        <v>24431.454095499997</v>
      </c>
    </row>
    <row r="39" spans="1:21" ht="18.75">
      <c r="A39" s="130"/>
      <c r="B39" s="213" t="s">
        <v>858</v>
      </c>
      <c r="C39" s="126"/>
      <c r="D39" s="82">
        <v>723.942</v>
      </c>
      <c r="E39" s="82">
        <v>10152.194</v>
      </c>
      <c r="F39" s="82">
        <v>487.149</v>
      </c>
      <c r="G39" s="244">
        <v>11363.284999999998</v>
      </c>
      <c r="H39" s="125"/>
      <c r="I39" s="245">
        <v>6228.36230938</v>
      </c>
      <c r="J39" s="82">
        <v>3012.924999</v>
      </c>
      <c r="K39" s="218">
        <v>9241.28730838</v>
      </c>
      <c r="L39" s="125"/>
      <c r="M39" s="245">
        <v>786.402</v>
      </c>
      <c r="N39" s="245">
        <v>52.586</v>
      </c>
      <c r="O39" s="218">
        <v>838.988</v>
      </c>
      <c r="P39" s="125"/>
      <c r="Q39" s="82">
        <v>25</v>
      </c>
      <c r="R39" s="82">
        <v>1600</v>
      </c>
      <c r="S39" s="245">
        <v>1430.178</v>
      </c>
      <c r="T39" s="245">
        <v>219.5</v>
      </c>
      <c r="U39" s="218">
        <v>24718.238308379998</v>
      </c>
    </row>
    <row r="40" spans="1:21" ht="18.75">
      <c r="A40" s="130"/>
      <c r="B40" s="213" t="s">
        <v>598</v>
      </c>
      <c r="C40" s="126"/>
      <c r="D40" s="82">
        <v>447.89</v>
      </c>
      <c r="E40" s="82">
        <v>10230.427</v>
      </c>
      <c r="F40" s="82">
        <v>783.391</v>
      </c>
      <c r="G40" s="244">
        <v>11461.707999999999</v>
      </c>
      <c r="H40" s="125"/>
      <c r="I40" s="245">
        <v>6543.43934324</v>
      </c>
      <c r="J40" s="82">
        <v>2911.843507</v>
      </c>
      <c r="K40" s="218">
        <v>9455.28285024</v>
      </c>
      <c r="L40" s="125"/>
      <c r="M40" s="245">
        <v>814.975</v>
      </c>
      <c r="N40" s="245">
        <v>52.402</v>
      </c>
      <c r="O40" s="218">
        <v>867.3770000000001</v>
      </c>
      <c r="P40" s="125"/>
      <c r="Q40" s="82">
        <v>25</v>
      </c>
      <c r="R40" s="82">
        <v>1600</v>
      </c>
      <c r="S40" s="245">
        <v>2456.384</v>
      </c>
      <c r="T40" s="245">
        <v>222.092</v>
      </c>
      <c r="U40" s="218">
        <v>26087.84385024</v>
      </c>
    </row>
    <row r="41" spans="1:21" ht="18.75">
      <c r="A41" s="130"/>
      <c r="B41" s="213" t="s">
        <v>599</v>
      </c>
      <c r="C41" s="126"/>
      <c r="D41" s="82">
        <v>515.086</v>
      </c>
      <c r="E41" s="82">
        <v>10719.898</v>
      </c>
      <c r="F41" s="82">
        <v>394.2</v>
      </c>
      <c r="G41" s="244">
        <v>11629.184</v>
      </c>
      <c r="H41" s="244"/>
      <c r="I41" s="245">
        <v>6543.44751816</v>
      </c>
      <c r="J41" s="245">
        <v>2664.2451368000006</v>
      </c>
      <c r="K41" s="218">
        <v>9207.692654960001</v>
      </c>
      <c r="L41" s="244"/>
      <c r="M41" s="82">
        <v>835.985</v>
      </c>
      <c r="N41" s="245">
        <v>53.527</v>
      </c>
      <c r="O41" s="244">
        <v>889.5120000000001</v>
      </c>
      <c r="P41" s="244"/>
      <c r="Q41" s="245">
        <v>25</v>
      </c>
      <c r="R41" s="82">
        <v>1600</v>
      </c>
      <c r="S41" s="82">
        <v>2109.719</v>
      </c>
      <c r="T41" s="245">
        <v>223.298</v>
      </c>
      <c r="U41" s="218">
        <v>25684.40565496</v>
      </c>
    </row>
    <row r="42" spans="1:21" ht="18.75">
      <c r="A42" s="130"/>
      <c r="B42" s="213" t="s">
        <v>600</v>
      </c>
      <c r="C42" s="126"/>
      <c r="D42" s="82">
        <v>463.555</v>
      </c>
      <c r="E42" s="82">
        <v>10801.449</v>
      </c>
      <c r="F42" s="82">
        <v>613.453</v>
      </c>
      <c r="G42" s="244">
        <v>11878.457</v>
      </c>
      <c r="H42" s="125"/>
      <c r="I42" s="245">
        <v>6541.28165952</v>
      </c>
      <c r="J42" s="245">
        <v>2823.4</v>
      </c>
      <c r="K42" s="244">
        <v>9364.68165952</v>
      </c>
      <c r="L42" s="125"/>
      <c r="M42" s="82">
        <v>841.649</v>
      </c>
      <c r="N42" s="245">
        <v>52.983</v>
      </c>
      <c r="O42" s="218">
        <v>894.632</v>
      </c>
      <c r="P42" s="125"/>
      <c r="Q42" s="245">
        <v>25</v>
      </c>
      <c r="R42" s="82">
        <v>1600</v>
      </c>
      <c r="S42" s="245">
        <v>1667.827</v>
      </c>
      <c r="T42" s="245">
        <v>244.071</v>
      </c>
      <c r="U42" s="244">
        <v>25674.668659520004</v>
      </c>
    </row>
    <row r="43" spans="1:21" ht="18.75">
      <c r="A43" s="130"/>
      <c r="B43" s="213" t="s">
        <v>601</v>
      </c>
      <c r="C43" s="126"/>
      <c r="D43" s="82">
        <v>383.378</v>
      </c>
      <c r="E43" s="82">
        <v>10015.645</v>
      </c>
      <c r="F43" s="82">
        <v>657.414</v>
      </c>
      <c r="G43" s="244">
        <v>11056.437000000002</v>
      </c>
      <c r="H43" s="125"/>
      <c r="I43" s="245">
        <v>6453.12769585</v>
      </c>
      <c r="J43" s="82">
        <v>3068.389149</v>
      </c>
      <c r="K43" s="218">
        <v>9521.51684485</v>
      </c>
      <c r="L43" s="125"/>
      <c r="M43" s="245">
        <v>898.904</v>
      </c>
      <c r="N43" s="245">
        <v>53.868</v>
      </c>
      <c r="O43" s="218">
        <v>952.772</v>
      </c>
      <c r="P43" s="125"/>
      <c r="Q43" s="82">
        <v>25</v>
      </c>
      <c r="R43" s="82">
        <v>1600</v>
      </c>
      <c r="S43" s="245">
        <v>1490.99</v>
      </c>
      <c r="T43" s="245">
        <v>236.195</v>
      </c>
      <c r="U43" s="218">
        <v>24882.910844850005</v>
      </c>
    </row>
    <row r="44" spans="1:21" ht="18.75">
      <c r="A44" s="130"/>
      <c r="B44" s="213" t="s">
        <v>590</v>
      </c>
      <c r="C44" s="126"/>
      <c r="D44" s="82">
        <v>350.977</v>
      </c>
      <c r="E44" s="82">
        <v>9417.97</v>
      </c>
      <c r="F44" s="82">
        <v>852.348</v>
      </c>
      <c r="G44" s="244">
        <v>10621.295</v>
      </c>
      <c r="H44" s="125"/>
      <c r="I44" s="252">
        <v>6626.326228870001</v>
      </c>
      <c r="J44" s="252">
        <v>3022.9455014299997</v>
      </c>
      <c r="K44" s="208">
        <v>9649.2717303</v>
      </c>
      <c r="L44" s="125"/>
      <c r="M44" s="83">
        <v>854.062</v>
      </c>
      <c r="N44" s="252">
        <v>56.796</v>
      </c>
      <c r="O44" s="242">
        <v>910.8580000000001</v>
      </c>
      <c r="P44" s="125"/>
      <c r="Q44" s="252">
        <v>25</v>
      </c>
      <c r="R44" s="83">
        <v>1600</v>
      </c>
      <c r="S44" s="83">
        <v>1400.593</v>
      </c>
      <c r="T44" s="252">
        <v>286.063</v>
      </c>
      <c r="U44" s="208">
        <v>24493.0807303</v>
      </c>
    </row>
    <row r="45" spans="1:21" ht="18.75">
      <c r="A45" s="130"/>
      <c r="B45" s="213"/>
      <c r="C45" s="126"/>
      <c r="D45" s="82"/>
      <c r="E45" s="82"/>
      <c r="F45" s="82"/>
      <c r="G45" s="244"/>
      <c r="H45" s="125"/>
      <c r="I45" s="252"/>
      <c r="J45" s="252"/>
      <c r="K45" s="208"/>
      <c r="L45" s="125"/>
      <c r="M45" s="83"/>
      <c r="N45" s="252"/>
      <c r="O45" s="242"/>
      <c r="P45" s="125"/>
      <c r="Q45" s="252"/>
      <c r="R45" s="83"/>
      <c r="S45" s="83"/>
      <c r="T45" s="252"/>
      <c r="U45" s="208"/>
    </row>
    <row r="46" spans="1:21" ht="18.75">
      <c r="A46" s="219">
        <v>2005</v>
      </c>
      <c r="B46" s="213" t="s">
        <v>591</v>
      </c>
      <c r="C46" s="126"/>
      <c r="D46" s="82">
        <v>381.416</v>
      </c>
      <c r="E46" s="82">
        <v>10723.99</v>
      </c>
      <c r="F46" s="82">
        <v>716.409</v>
      </c>
      <c r="G46" s="244">
        <v>11821.814999999999</v>
      </c>
      <c r="H46" s="241"/>
      <c r="I46" s="248">
        <v>7054.309614870001</v>
      </c>
      <c r="J46" s="245">
        <v>3026.87209461</v>
      </c>
      <c r="K46" s="244">
        <v>10081.18170948</v>
      </c>
      <c r="L46" s="241"/>
      <c r="M46" s="82">
        <v>764.037</v>
      </c>
      <c r="N46" s="248">
        <v>55.021</v>
      </c>
      <c r="O46" s="218">
        <v>819.058</v>
      </c>
      <c r="P46" s="241"/>
      <c r="Q46" s="245">
        <v>25</v>
      </c>
      <c r="R46" s="82">
        <v>1600</v>
      </c>
      <c r="S46" s="245">
        <v>1829.562</v>
      </c>
      <c r="T46" s="248">
        <v>201.43</v>
      </c>
      <c r="U46" s="244">
        <v>26378.046709480004</v>
      </c>
    </row>
    <row r="47" spans="1:21" ht="18.75">
      <c r="A47" s="130"/>
      <c r="B47" s="213" t="s">
        <v>592</v>
      </c>
      <c r="C47" s="126"/>
      <c r="D47" s="82">
        <v>610.409</v>
      </c>
      <c r="E47" s="82">
        <v>9693.008</v>
      </c>
      <c r="F47" s="82">
        <v>938.683</v>
      </c>
      <c r="G47" s="244">
        <v>11242.1</v>
      </c>
      <c r="H47" s="125"/>
      <c r="I47" s="245">
        <v>7659.50324182</v>
      </c>
      <c r="J47" s="82">
        <v>3339.6096949999996</v>
      </c>
      <c r="K47" s="218">
        <v>10999.11293682</v>
      </c>
      <c r="L47" s="125"/>
      <c r="M47" s="245">
        <v>787.224</v>
      </c>
      <c r="N47" s="245">
        <v>53.784</v>
      </c>
      <c r="O47" s="218">
        <v>841.008</v>
      </c>
      <c r="P47" s="125"/>
      <c r="Q47" s="82">
        <v>25</v>
      </c>
      <c r="R47" s="82">
        <v>1600</v>
      </c>
      <c r="S47" s="245">
        <v>1636.941</v>
      </c>
      <c r="T47" s="245">
        <v>197.887</v>
      </c>
      <c r="U47" s="218">
        <v>26542.048936819996</v>
      </c>
    </row>
    <row r="48" spans="1:21" ht="18.75">
      <c r="A48" s="130"/>
      <c r="B48" s="213" t="s">
        <v>593</v>
      </c>
      <c r="C48" s="126"/>
      <c r="D48" s="82">
        <v>873.733</v>
      </c>
      <c r="E48" s="82">
        <v>10440.654</v>
      </c>
      <c r="F48" s="82">
        <v>727.376</v>
      </c>
      <c r="G48" s="244">
        <v>12041.763</v>
      </c>
      <c r="H48" s="125"/>
      <c r="I48" s="245">
        <v>7214.7420524399995</v>
      </c>
      <c r="J48" s="82">
        <v>3317.242516</v>
      </c>
      <c r="K48" s="218">
        <v>10531.984568439999</v>
      </c>
      <c r="L48" s="125"/>
      <c r="M48" s="245">
        <v>810.494</v>
      </c>
      <c r="N48" s="245">
        <v>54.483</v>
      </c>
      <c r="O48" s="218">
        <v>864.977</v>
      </c>
      <c r="P48" s="125"/>
      <c r="Q48" s="82">
        <v>25</v>
      </c>
      <c r="R48" s="82">
        <v>1600</v>
      </c>
      <c r="S48" s="245">
        <v>2447.552</v>
      </c>
      <c r="T48" s="245">
        <v>227.453</v>
      </c>
      <c r="U48" s="218">
        <v>27738.729568439998</v>
      </c>
    </row>
    <row r="49" spans="1:21" ht="18.75">
      <c r="A49" s="130"/>
      <c r="B49" s="213" t="s">
        <v>594</v>
      </c>
      <c r="C49" s="126"/>
      <c r="D49" s="82">
        <v>661.450917</v>
      </c>
      <c r="E49" s="82">
        <v>10231.909705</v>
      </c>
      <c r="F49" s="82">
        <v>466.264995</v>
      </c>
      <c r="G49" s="244">
        <v>11359.625617</v>
      </c>
      <c r="H49" s="125"/>
      <c r="I49" s="245">
        <v>8494.7244345</v>
      </c>
      <c r="J49" s="82">
        <v>2395.470176</v>
      </c>
      <c r="K49" s="218">
        <v>10890.194610499999</v>
      </c>
      <c r="L49" s="125"/>
      <c r="M49" s="245">
        <v>844.3992049999999</v>
      </c>
      <c r="N49" s="245">
        <v>54.332544999999996</v>
      </c>
      <c r="O49" s="218">
        <v>898.7317499999999</v>
      </c>
      <c r="P49" s="125"/>
      <c r="Q49" s="82">
        <v>25</v>
      </c>
      <c r="R49" s="82">
        <v>1600</v>
      </c>
      <c r="S49" s="245">
        <v>2053.083366</v>
      </c>
      <c r="T49" s="245">
        <v>216.25670899999997</v>
      </c>
      <c r="U49" s="218">
        <v>27042.8920525</v>
      </c>
    </row>
    <row r="50" spans="1:21" ht="18.75">
      <c r="A50" s="130"/>
      <c r="B50" s="213" t="s">
        <v>595</v>
      </c>
      <c r="C50" s="126"/>
      <c r="D50" s="82">
        <v>348.492</v>
      </c>
      <c r="E50" s="82">
        <v>11215.25</v>
      </c>
      <c r="F50" s="82">
        <v>585.794</v>
      </c>
      <c r="G50" s="244">
        <v>12149.536</v>
      </c>
      <c r="H50" s="125"/>
      <c r="I50" s="245">
        <v>8008.09121744</v>
      </c>
      <c r="J50" s="82">
        <v>3194.5887059999995</v>
      </c>
      <c r="K50" s="218">
        <v>11202.679923439999</v>
      </c>
      <c r="L50" s="125"/>
      <c r="M50" s="245">
        <v>819.062</v>
      </c>
      <c r="N50" s="245">
        <v>55.296</v>
      </c>
      <c r="O50" s="218">
        <v>874.3580000000001</v>
      </c>
      <c r="P50" s="125"/>
      <c r="Q50" s="82">
        <v>25</v>
      </c>
      <c r="R50" s="82">
        <v>1600</v>
      </c>
      <c r="S50" s="245">
        <v>6018.441</v>
      </c>
      <c r="T50" s="245">
        <v>242.291</v>
      </c>
      <c r="U50" s="218">
        <v>32112.30592344</v>
      </c>
    </row>
    <row r="51" spans="1:21" ht="18.75">
      <c r="A51" s="130"/>
      <c r="B51" s="213" t="s">
        <v>596</v>
      </c>
      <c r="C51" s="126"/>
      <c r="D51" s="82">
        <v>460.077</v>
      </c>
      <c r="E51" s="82">
        <v>10702.826</v>
      </c>
      <c r="F51" s="82">
        <v>286.409</v>
      </c>
      <c r="G51" s="244">
        <v>11449.311999999998</v>
      </c>
      <c r="H51" s="125"/>
      <c r="I51" s="245">
        <v>8779.9138754</v>
      </c>
      <c r="J51" s="82">
        <v>3415.537519</v>
      </c>
      <c r="K51" s="218">
        <v>12195.4513944</v>
      </c>
      <c r="L51" s="125"/>
      <c r="M51" s="245">
        <v>818.463</v>
      </c>
      <c r="N51" s="245">
        <v>55.079</v>
      </c>
      <c r="O51" s="218">
        <v>873.5419999999999</v>
      </c>
      <c r="P51" s="125"/>
      <c r="Q51" s="82">
        <v>25</v>
      </c>
      <c r="R51" s="82">
        <v>1600</v>
      </c>
      <c r="S51" s="245">
        <v>6057.614</v>
      </c>
      <c r="T51" s="245">
        <v>219.264</v>
      </c>
      <c r="U51" s="218">
        <v>32420.1833944</v>
      </c>
    </row>
    <row r="52" spans="1:21" ht="18.75">
      <c r="A52" s="130"/>
      <c r="B52" s="213" t="s">
        <v>597</v>
      </c>
      <c r="C52" s="126"/>
      <c r="D52" s="82">
        <v>438.18</v>
      </c>
      <c r="E52" s="82">
        <v>11532.547</v>
      </c>
      <c r="F52" s="82">
        <v>672.235</v>
      </c>
      <c r="G52" s="244">
        <v>12642.962000000001</v>
      </c>
      <c r="H52" s="249"/>
      <c r="I52" s="245">
        <v>8811.1518215</v>
      </c>
      <c r="J52" s="82">
        <v>3525.50549</v>
      </c>
      <c r="K52" s="218">
        <v>12336.6573115</v>
      </c>
      <c r="L52" s="125"/>
      <c r="M52" s="245">
        <v>824.409</v>
      </c>
      <c r="N52" s="245">
        <v>56.054</v>
      </c>
      <c r="O52" s="218">
        <v>880.463</v>
      </c>
      <c r="P52" s="125"/>
      <c r="Q52" s="82">
        <v>25</v>
      </c>
      <c r="R52" s="82">
        <v>1600</v>
      </c>
      <c r="S52" s="245">
        <v>6074.804</v>
      </c>
      <c r="T52" s="245">
        <v>209.022</v>
      </c>
      <c r="U52" s="218">
        <v>33768.908311499996</v>
      </c>
    </row>
    <row r="53" spans="1:21" ht="18.75">
      <c r="A53" s="130"/>
      <c r="B53" s="213" t="s">
        <v>598</v>
      </c>
      <c r="C53" s="126"/>
      <c r="D53" s="82">
        <v>457.646</v>
      </c>
      <c r="E53" s="82">
        <v>11822.426</v>
      </c>
      <c r="F53" s="82">
        <v>695.533</v>
      </c>
      <c r="G53" s="244">
        <v>12975.605</v>
      </c>
      <c r="H53" s="249"/>
      <c r="I53" s="245">
        <v>8595.483795999999</v>
      </c>
      <c r="J53" s="82">
        <v>3807.414292</v>
      </c>
      <c r="K53" s="218">
        <v>12402.898087999998</v>
      </c>
      <c r="L53" s="125"/>
      <c r="M53" s="245">
        <v>826.8</v>
      </c>
      <c r="N53" s="245">
        <v>56.346</v>
      </c>
      <c r="O53" s="218">
        <v>883.146</v>
      </c>
      <c r="P53" s="125"/>
      <c r="Q53" s="82">
        <v>25</v>
      </c>
      <c r="R53" s="82">
        <v>1600</v>
      </c>
      <c r="S53" s="245">
        <v>6073.532</v>
      </c>
      <c r="T53" s="245">
        <v>218.09</v>
      </c>
      <c r="U53" s="218">
        <v>34178.271087999994</v>
      </c>
    </row>
    <row r="54" spans="1:21" ht="18.75">
      <c r="A54" s="130"/>
      <c r="B54" s="213" t="s">
        <v>599</v>
      </c>
      <c r="C54" s="126"/>
      <c r="D54" s="82">
        <v>595.045684</v>
      </c>
      <c r="E54" s="82">
        <v>12570.766163999999</v>
      </c>
      <c r="F54" s="82">
        <v>535.328666</v>
      </c>
      <c r="G54" s="244">
        <v>13701.140513999999</v>
      </c>
      <c r="H54" s="244"/>
      <c r="I54" s="245">
        <v>8101.870224740001</v>
      </c>
      <c r="J54" s="245">
        <v>3378.1570970000002</v>
      </c>
      <c r="K54" s="218">
        <v>11480.02732174</v>
      </c>
      <c r="L54" s="244"/>
      <c r="M54" s="82">
        <v>871.66277</v>
      </c>
      <c r="N54" s="245">
        <v>56.77564</v>
      </c>
      <c r="O54" s="244">
        <v>928.43841</v>
      </c>
      <c r="P54" s="244"/>
      <c r="Q54" s="245">
        <v>25</v>
      </c>
      <c r="R54" s="82">
        <v>1600</v>
      </c>
      <c r="S54" s="82">
        <v>5869.541628999999</v>
      </c>
      <c r="T54" s="245">
        <v>211.10876000000002</v>
      </c>
      <c r="U54" s="218">
        <v>33815.25663474</v>
      </c>
    </row>
    <row r="55" spans="1:21" ht="18.75">
      <c r="A55" s="130"/>
      <c r="B55" s="213" t="s">
        <v>600</v>
      </c>
      <c r="C55" s="126"/>
      <c r="D55" s="82">
        <v>460.18095500000004</v>
      </c>
      <c r="E55" s="82">
        <v>12613.301701000002</v>
      </c>
      <c r="F55" s="82">
        <v>316.897081</v>
      </c>
      <c r="G55" s="244">
        <v>13390.379737000001</v>
      </c>
      <c r="H55" s="249"/>
      <c r="I55" s="245">
        <v>8320.87563036</v>
      </c>
      <c r="J55" s="245">
        <v>4031.908619</v>
      </c>
      <c r="K55" s="244">
        <v>12352.78424936</v>
      </c>
      <c r="L55" s="249"/>
      <c r="M55" s="82">
        <v>857.773718</v>
      </c>
      <c r="N55" s="245">
        <v>56.905435</v>
      </c>
      <c r="O55" s="218">
        <v>914.679153</v>
      </c>
      <c r="P55" s="249"/>
      <c r="Q55" s="245">
        <v>25</v>
      </c>
      <c r="R55" s="82">
        <v>1600</v>
      </c>
      <c r="S55" s="245">
        <v>6382.74723</v>
      </c>
      <c r="T55" s="245">
        <v>229.236983</v>
      </c>
      <c r="U55" s="244">
        <v>34894.82735236</v>
      </c>
    </row>
    <row r="56" spans="1:21" ht="18.75">
      <c r="A56" s="130"/>
      <c r="B56" s="213" t="s">
        <v>601</v>
      </c>
      <c r="C56" s="126"/>
      <c r="D56" s="82">
        <v>481.68782500000003</v>
      </c>
      <c r="E56" s="82">
        <v>12809.131014999999</v>
      </c>
      <c r="F56" s="82">
        <v>331.301446</v>
      </c>
      <c r="G56" s="244">
        <v>13622.120286</v>
      </c>
      <c r="H56" s="244"/>
      <c r="I56" s="245">
        <v>8540.80749974</v>
      </c>
      <c r="J56" s="245">
        <v>4131.09976681</v>
      </c>
      <c r="K56" s="244">
        <v>12671.907266549999</v>
      </c>
      <c r="L56" s="244"/>
      <c r="M56" s="245">
        <v>868.448455</v>
      </c>
      <c r="N56" s="245">
        <v>57.353835</v>
      </c>
      <c r="O56" s="218">
        <v>925.80229</v>
      </c>
      <c r="P56" s="244"/>
      <c r="Q56" s="245">
        <v>25</v>
      </c>
      <c r="R56" s="82">
        <v>1600</v>
      </c>
      <c r="S56" s="82">
        <v>5970.199762</v>
      </c>
      <c r="T56" s="245">
        <v>210.692273</v>
      </c>
      <c r="U56" s="244">
        <v>35025.72187755</v>
      </c>
    </row>
    <row r="57" spans="1:21" ht="18.75">
      <c r="A57" s="130"/>
      <c r="B57" s="213" t="s">
        <v>590</v>
      </c>
      <c r="C57" s="126"/>
      <c r="D57" s="82">
        <v>452.541112</v>
      </c>
      <c r="E57" s="82">
        <v>12827.304473000002</v>
      </c>
      <c r="F57" s="82">
        <v>525.837041</v>
      </c>
      <c r="G57" s="244">
        <v>13805.682626000003</v>
      </c>
      <c r="H57" s="249"/>
      <c r="I57" s="245">
        <v>8673.6570302</v>
      </c>
      <c r="J57" s="245">
        <v>3742.4757747000003</v>
      </c>
      <c r="K57" s="244">
        <v>12416.1328049</v>
      </c>
      <c r="L57" s="125"/>
      <c r="M57" s="245">
        <v>875.5259960000001</v>
      </c>
      <c r="N57" s="245">
        <v>59.737227</v>
      </c>
      <c r="O57" s="244">
        <v>935.263223</v>
      </c>
      <c r="P57" s="125"/>
      <c r="Q57" s="245">
        <v>25</v>
      </c>
      <c r="R57" s="82">
        <v>1600</v>
      </c>
      <c r="S57" s="82">
        <v>5543.395766</v>
      </c>
      <c r="T57" s="245">
        <v>553.518329</v>
      </c>
      <c r="U57" s="244">
        <v>34878.992748900004</v>
      </c>
    </row>
    <row r="58" spans="1:21" ht="18.75">
      <c r="A58" s="130"/>
      <c r="B58" s="213"/>
      <c r="C58" s="126"/>
      <c r="D58" s="82"/>
      <c r="E58" s="82"/>
      <c r="F58" s="82"/>
      <c r="G58" s="244"/>
      <c r="H58" s="249"/>
      <c r="I58" s="245"/>
      <c r="J58" s="245"/>
      <c r="K58" s="244"/>
      <c r="L58" s="125"/>
      <c r="M58" s="245"/>
      <c r="N58" s="245"/>
      <c r="O58" s="244"/>
      <c r="P58" s="125"/>
      <c r="Q58" s="245"/>
      <c r="R58" s="82"/>
      <c r="S58" s="82"/>
      <c r="T58" s="245"/>
      <c r="U58" s="244"/>
    </row>
    <row r="59" spans="1:21" ht="18.75">
      <c r="A59" s="219">
        <v>2006</v>
      </c>
      <c r="B59" s="213" t="s">
        <v>591</v>
      </c>
      <c r="C59" s="126"/>
      <c r="D59" s="82">
        <v>550.992585</v>
      </c>
      <c r="E59" s="82">
        <v>13374.601605</v>
      </c>
      <c r="F59" s="82">
        <v>1011.934259</v>
      </c>
      <c r="G59" s="244">
        <v>14937.528449</v>
      </c>
      <c r="H59" s="249"/>
      <c r="I59" s="245">
        <v>10781.91569116</v>
      </c>
      <c r="J59" s="245">
        <v>2453.9985269999997</v>
      </c>
      <c r="K59" s="244">
        <v>13235.91421816</v>
      </c>
      <c r="L59" s="125"/>
      <c r="M59" s="245">
        <v>778.246053</v>
      </c>
      <c r="N59" s="248">
        <v>57.781127</v>
      </c>
      <c r="O59" s="244">
        <v>836.0271799999999</v>
      </c>
      <c r="P59" s="125"/>
      <c r="Q59" s="245">
        <v>25</v>
      </c>
      <c r="R59" s="245">
        <v>1600</v>
      </c>
      <c r="S59" s="245">
        <v>5300.838639</v>
      </c>
      <c r="T59" s="245">
        <v>467.40836699999994</v>
      </c>
      <c r="U59" s="218">
        <v>36402.71685316</v>
      </c>
    </row>
    <row r="60" spans="1:21" ht="18.75">
      <c r="A60" s="126"/>
      <c r="B60" s="213" t="s">
        <v>592</v>
      </c>
      <c r="C60" s="126"/>
      <c r="D60" s="82">
        <v>630.0653140000001</v>
      </c>
      <c r="E60" s="82">
        <v>13681.48913</v>
      </c>
      <c r="F60" s="82">
        <v>1179.935466</v>
      </c>
      <c r="G60" s="244">
        <v>15491.48991</v>
      </c>
      <c r="H60" s="125"/>
      <c r="I60" s="245">
        <v>10171.595291900001</v>
      </c>
      <c r="J60" s="82">
        <v>2659.432577</v>
      </c>
      <c r="K60" s="218">
        <v>12831.0278689</v>
      </c>
      <c r="L60" s="125"/>
      <c r="M60" s="245">
        <v>776.883468</v>
      </c>
      <c r="N60" s="245">
        <v>56.293328</v>
      </c>
      <c r="O60" s="218">
        <v>833.176796</v>
      </c>
      <c r="P60" s="125"/>
      <c r="Q60" s="82">
        <v>25</v>
      </c>
      <c r="R60" s="245">
        <v>1600</v>
      </c>
      <c r="S60" s="245">
        <v>5461.358562</v>
      </c>
      <c r="T60" s="82">
        <v>468.715693</v>
      </c>
      <c r="U60" s="218">
        <v>36710.7688299</v>
      </c>
    </row>
    <row r="61" spans="1:21" ht="18.75">
      <c r="A61" s="126"/>
      <c r="B61" s="213" t="s">
        <v>593</v>
      </c>
      <c r="C61" s="126"/>
      <c r="D61" s="82">
        <v>760.581</v>
      </c>
      <c r="E61" s="82">
        <v>14050.64</v>
      </c>
      <c r="F61" s="82">
        <v>634.802</v>
      </c>
      <c r="G61" s="244">
        <v>15446.023</v>
      </c>
      <c r="H61" s="125"/>
      <c r="I61" s="245">
        <v>11518.65154712</v>
      </c>
      <c r="J61" s="82">
        <v>1657.238255</v>
      </c>
      <c r="K61" s="218">
        <v>13175.88980212</v>
      </c>
      <c r="L61" s="125"/>
      <c r="M61" s="245">
        <v>794.939</v>
      </c>
      <c r="N61" s="245">
        <v>55.918</v>
      </c>
      <c r="O61" s="218">
        <v>850.857</v>
      </c>
      <c r="P61" s="125"/>
      <c r="Q61" s="82">
        <v>25</v>
      </c>
      <c r="R61" s="245">
        <v>1600</v>
      </c>
      <c r="S61" s="245">
        <v>5617.705</v>
      </c>
      <c r="T61" s="82">
        <v>123.075</v>
      </c>
      <c r="U61" s="218">
        <v>36838.54980212</v>
      </c>
    </row>
    <row r="62" spans="1:21" ht="18.75">
      <c r="A62" s="126"/>
      <c r="B62" s="213" t="s">
        <v>594</v>
      </c>
      <c r="C62" s="126"/>
      <c r="D62" s="82">
        <v>719.714</v>
      </c>
      <c r="E62" s="82">
        <v>16005.293</v>
      </c>
      <c r="F62" s="82">
        <v>440.206</v>
      </c>
      <c r="G62" s="244">
        <v>17165.213</v>
      </c>
      <c r="H62" s="125"/>
      <c r="I62" s="245">
        <v>11813.952585859999</v>
      </c>
      <c r="J62" s="82">
        <v>677.602155</v>
      </c>
      <c r="K62" s="218">
        <v>12491.55474086</v>
      </c>
      <c r="L62" s="125"/>
      <c r="M62" s="245">
        <v>858.361</v>
      </c>
      <c r="N62" s="245">
        <v>56.464</v>
      </c>
      <c r="O62" s="218">
        <v>914.825</v>
      </c>
      <c r="P62" s="125"/>
      <c r="Q62" s="82">
        <v>25</v>
      </c>
      <c r="R62" s="245">
        <v>1600</v>
      </c>
      <c r="S62" s="245">
        <v>5691.04</v>
      </c>
      <c r="T62" s="82">
        <v>128.049</v>
      </c>
      <c r="U62" s="218">
        <v>38015.681740859996</v>
      </c>
    </row>
    <row r="63" spans="1:21" ht="18.75">
      <c r="A63" s="224" t="s">
        <v>889</v>
      </c>
      <c r="B63" s="225"/>
      <c r="C63" s="226"/>
      <c r="D63" s="226"/>
      <c r="E63" s="226"/>
      <c r="F63" s="226"/>
      <c r="G63" s="253"/>
      <c r="H63" s="254"/>
      <c r="I63" s="84"/>
      <c r="J63" s="255"/>
      <c r="K63" s="254"/>
      <c r="L63" s="253"/>
      <c r="M63" s="226"/>
      <c r="N63" s="226"/>
      <c r="O63" s="253"/>
      <c r="P63" s="253"/>
      <c r="Q63" s="226"/>
      <c r="R63" s="226"/>
      <c r="S63" s="226"/>
      <c r="T63" s="226"/>
      <c r="U63" s="256"/>
    </row>
    <row r="64" spans="1:21" ht="18.75">
      <c r="A64" s="257" t="s">
        <v>890</v>
      </c>
      <c r="B64" s="126"/>
      <c r="C64" s="258"/>
      <c r="D64" s="258"/>
      <c r="E64" s="258"/>
      <c r="F64" s="258"/>
      <c r="G64" s="258"/>
      <c r="H64" s="258"/>
      <c r="I64" s="258"/>
      <c r="J64" s="258"/>
      <c r="K64" s="258"/>
      <c r="L64" s="258"/>
      <c r="M64" s="258"/>
      <c r="N64" s="258"/>
      <c r="O64" s="258"/>
      <c r="P64" s="258"/>
      <c r="Q64" s="259"/>
      <c r="R64" s="259"/>
      <c r="S64" s="259"/>
      <c r="T64" s="259"/>
      <c r="U64" s="259"/>
    </row>
    <row r="65" spans="1:21" ht="18.75">
      <c r="A65" s="228" t="s">
        <v>891</v>
      </c>
      <c r="B65" s="126"/>
      <c r="C65" s="213"/>
      <c r="D65" s="258"/>
      <c r="E65" s="258"/>
      <c r="F65" s="258"/>
      <c r="G65" s="258"/>
      <c r="H65" s="258"/>
      <c r="I65" s="258"/>
      <c r="J65" s="258"/>
      <c r="K65" s="258"/>
      <c r="L65" s="258"/>
      <c r="M65" s="258"/>
      <c r="N65" s="258"/>
      <c r="O65" s="258"/>
      <c r="P65" s="258"/>
      <c r="Q65" s="259"/>
      <c r="R65" s="259"/>
      <c r="S65" s="126"/>
      <c r="T65" s="259"/>
      <c r="U65" s="259"/>
    </row>
    <row r="66" spans="1:21" ht="18.75">
      <c r="A66" s="213" t="s">
        <v>863</v>
      </c>
      <c r="B66" s="213" t="s">
        <v>864</v>
      </c>
      <c r="C66" s="213"/>
      <c r="D66" s="213"/>
      <c r="E66" s="260"/>
      <c r="F66" s="260"/>
      <c r="G66" s="261"/>
      <c r="H66" s="261"/>
      <c r="I66" s="260"/>
      <c r="J66" s="260"/>
      <c r="K66" s="261"/>
      <c r="L66" s="261"/>
      <c r="M66" s="260"/>
      <c r="N66" s="260"/>
      <c r="O66" s="261"/>
      <c r="P66" s="261"/>
      <c r="Q66" s="260"/>
      <c r="R66" s="260"/>
      <c r="S66" s="260"/>
      <c r="T66" s="260"/>
      <c r="U66" s="260"/>
    </row>
  </sheetData>
  <printOptions/>
  <pageMargins left="0.75" right="0.75" top="1" bottom="1" header="0.5" footer="0.5"/>
  <pageSetup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Botswana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sebonegom</dc:creator>
  <cp:keywords/>
  <dc:description/>
  <cp:lastModifiedBy>RadipotsaneM</cp:lastModifiedBy>
  <dcterms:created xsi:type="dcterms:W3CDTF">2006-08-17T09:04:33Z</dcterms:created>
  <dcterms:modified xsi:type="dcterms:W3CDTF">2006-08-17T13:12:42Z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-409599131</vt:i4>
  </property>
  <property fmtid="{D5CDD505-2E9C-101B-9397-08002B2CF9AE}" pid="3" name="_EmailSubject">
    <vt:lpwstr/>
  </property>
  <property fmtid="{D5CDD505-2E9C-101B-9397-08002B2CF9AE}" pid="4" name="_AuthorEmail">
    <vt:lpwstr>SebonegoM@bob.bw</vt:lpwstr>
  </property>
  <property fmtid="{D5CDD505-2E9C-101B-9397-08002B2CF9AE}" pid="5" name="_AuthorEmailDisplayName">
    <vt:lpwstr>Sebonego Mpho</vt:lpwstr>
  </property>
</Properties>
</file>